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60" windowHeight="11940" activeTab="0"/>
  </bookViews>
  <sheets>
    <sheet name="ВВОД" sheetId="1" r:id="rId1"/>
    <sheet name="ЗАЯВКА" sheetId="2" r:id="rId2"/>
    <sheet name="Дата" sheetId="3" r:id="rId3"/>
  </sheets>
  <definedNames>
    <definedName name="data">'Дата'!$C$3</definedName>
    <definedName name="data_full">'Дата'!$C$2</definedName>
    <definedName name="data_skid">'Дата'!$C$10</definedName>
    <definedName name="data_upr">'Дата'!$C$11</definedName>
    <definedName name="Excel_BuiltIn__FilterDatabase_1">'ВВОД'!#REF!</definedName>
    <definedName name="mesto">'Дата'!$C$1</definedName>
    <definedName name="period">'Дата'!$C$15</definedName>
    <definedName name="priv_finish">'Дата'!$C$12</definedName>
    <definedName name="priv_start">'Дата'!$C$13</definedName>
    <definedName name="sorevn">'Дата'!$C$9</definedName>
    <definedName name="выбор_дисц_гр">'ВВОД'!$X$15</definedName>
    <definedName name="д_байкджоринг">'ВВОД'!#REF!</definedName>
    <definedName name="д_детский_каникросс">'ВВОД'!#REF!</definedName>
    <definedName name="д_каникросс">'ВВОД'!$Y$35:$Y$35</definedName>
    <definedName name="д_карт">'ВВОД'!#REF!</definedName>
    <definedName name="д_скутер">'ВВОД'!#REF!</definedName>
    <definedName name="д_скутер_карт">'ВВОД'!#REF!</definedName>
    <definedName name="д_хэппи">'ВВОД'!#REF!</definedName>
    <definedName name="дисц_класс">'ЗАЯВКА'!$F$8</definedName>
    <definedName name="Дисциплина">'ВВОД'!$X$15:$X$16</definedName>
    <definedName name="_xlnm.Print_Area" localSheetId="1">'ЗАЯВКА'!$A$1:$G$38</definedName>
    <definedName name="поле_дисциплина">'ВВОД'!$H$6</definedName>
    <definedName name="сп_гр_байкджоринг">'ВВОД'!$Y$25:$Y$35</definedName>
    <definedName name="сп_гр_каникросс">'ВВОД'!$Y$20:$Y$23</definedName>
    <definedName name="сп_гр_карт">'ВВОД'!$Y$34</definedName>
    <definedName name="сп_гр_скутер">'ВВОД'!#REF!</definedName>
    <definedName name="сп_гр_скутер_карт">'ВВОД'!$Y$34:$Y$35</definedName>
    <definedName name="сп_дисциплина">'ВВОД'!$Y$20:$Y$35</definedName>
  </definedNames>
  <calcPr fullCalcOnLoad="1"/>
</workbook>
</file>

<file path=xl/sharedStrings.xml><?xml version="1.0" encoding="utf-8"?>
<sst xmlns="http://schemas.openxmlformats.org/spreadsheetml/2006/main" count="208" uniqueCount="170">
  <si>
    <t xml:space="preserve">Телефон </t>
  </si>
  <si>
    <t>Адрес электр. почты</t>
  </si>
  <si>
    <t>Выберите дисциплину из выпадающего списка</t>
  </si>
  <si>
    <t>порода</t>
  </si>
  <si>
    <t>кличка собаки</t>
  </si>
  <si>
    <t>пол</t>
  </si>
  <si>
    <t>Примечание</t>
  </si>
  <si>
    <t>Проверка допуска собаки по возрасту и прививке</t>
  </si>
  <si>
    <t>Проверка 1</t>
  </si>
  <si>
    <t>Проверка 2</t>
  </si>
  <si>
    <t>Порода</t>
  </si>
  <si>
    <t>Кличка</t>
  </si>
  <si>
    <t>Пол</t>
  </si>
  <si>
    <t>Возраст</t>
  </si>
  <si>
    <t>Федерация</t>
  </si>
  <si>
    <t>Родословная</t>
  </si>
  <si>
    <t>Чип</t>
  </si>
  <si>
    <t>Прививка</t>
  </si>
  <si>
    <t>Дисциплина выбрана</t>
  </si>
  <si>
    <t>На каждую собаку необходимо предоставить копию ее родословной или щенячьей карточки (при отсутствии родословной)</t>
  </si>
  <si>
    <t xml:space="preserve">Возраст собаки на день старта должен быть:                             </t>
  </si>
  <si>
    <t>Организатор</t>
  </si>
  <si>
    <t>Фамилия</t>
  </si>
  <si>
    <t>Имя</t>
  </si>
  <si>
    <t>Клуб</t>
  </si>
  <si>
    <t>Длина дистанции</t>
  </si>
  <si>
    <t>Город</t>
  </si>
  <si>
    <t>Стартовый номер</t>
  </si>
  <si>
    <t>Телефон</t>
  </si>
  <si>
    <t>дата рождения</t>
  </si>
  <si>
    <t xml:space="preserve">Фамилия, Имя, Отчество  </t>
  </si>
  <si>
    <t>(полностью)</t>
  </si>
  <si>
    <t>Дата</t>
  </si>
  <si>
    <t>Сибирский хаски</t>
  </si>
  <si>
    <t>Аляскинский маламут</t>
  </si>
  <si>
    <t>Метис</t>
  </si>
  <si>
    <t>Бельгийская овчарка</t>
  </si>
  <si>
    <t>Доберман</t>
  </si>
  <si>
    <t>Немецкая овчарка</t>
  </si>
  <si>
    <t>Пудель</t>
  </si>
  <si>
    <t>Чукотская ездовая</t>
  </si>
  <si>
    <t>Далматин</t>
  </si>
  <si>
    <t>Курцхаар</t>
  </si>
  <si>
    <t>Кане-Корсо</t>
  </si>
  <si>
    <t>Бордер-колли</t>
  </si>
  <si>
    <t>Австралийская овчарка</t>
  </si>
  <si>
    <t>ВЕО</t>
  </si>
  <si>
    <t>Другое</t>
  </si>
  <si>
    <t>Ам. стафф</t>
  </si>
  <si>
    <t>Лабрадор ретривер</t>
  </si>
  <si>
    <t>Шелти</t>
  </si>
  <si>
    <t>РКФ</t>
  </si>
  <si>
    <t>FCI</t>
  </si>
  <si>
    <t>Щенячья карточка</t>
  </si>
  <si>
    <t>Цвергшнауцер</t>
  </si>
  <si>
    <t>РОО "ФЕС Сахалин"</t>
  </si>
  <si>
    <t>ПРОЙДЕН</t>
  </si>
  <si>
    <t>НЕПРОЙДЕН</t>
  </si>
  <si>
    <t>Место проведения:</t>
  </si>
  <si>
    <t>Дата проведения:</t>
  </si>
  <si>
    <t>федерация выдавшая родословную</t>
  </si>
  <si>
    <t>номер родословной или щенячьей карточки</t>
  </si>
  <si>
    <r>
      <t xml:space="preserve">Прививка от бешенства должна быть сделана в период:    </t>
    </r>
    <r>
      <rPr>
        <sz val="8"/>
        <color indexed="18"/>
        <rFont val="Arial"/>
        <family val="2"/>
      </rPr>
      <t xml:space="preserve">                              </t>
    </r>
  </si>
  <si>
    <t>Помощник(и) в стартовом коридоре (Ф.И.О.)</t>
  </si>
  <si>
    <t>Помощник(и)</t>
  </si>
  <si>
    <t>(Подпись)</t>
  </si>
  <si>
    <t>-</t>
  </si>
  <si>
    <t>Джек Рассел Терьер</t>
  </si>
  <si>
    <t>Китайская Хохлатая Собака</t>
  </si>
  <si>
    <t>кличка собаки (как в родословной или в ветпаспорте)</t>
  </si>
  <si>
    <t>Если Ваша порода и/или федерация не указана в списке, укажите ее в графе 10 "Примечание".</t>
  </si>
  <si>
    <t xml:space="preserve">В случае, если собака чипировалась неоднократно, в графе 10 "Примечание" необходимо это указать и по возможности указать номер прежнего чипа.  </t>
  </si>
  <si>
    <t>Самоедская собака</t>
  </si>
  <si>
    <t>Федерация ЕС, спорт.клуб</t>
  </si>
  <si>
    <t>Дата рождения</t>
  </si>
  <si>
    <t>Якутская лайка</t>
  </si>
  <si>
    <t>Отчество</t>
  </si>
  <si>
    <t>ФИО владельца собаки (из ветпаспорта)</t>
  </si>
  <si>
    <t>Место проведения</t>
  </si>
  <si>
    <t>дата полная</t>
  </si>
  <si>
    <t>дата</t>
  </si>
  <si>
    <t>Назв полное</t>
  </si>
  <si>
    <t>Регион</t>
  </si>
  <si>
    <t>Тип</t>
  </si>
  <si>
    <t>Прививка начало</t>
  </si>
  <si>
    <t>Прививка конец</t>
  </si>
  <si>
    <t>Кросс 1 собака, Женщины (от 18 лет) DCW</t>
  </si>
  <si>
    <t>Кросс 1 собака, Мужчины (от 18 лет) DCM</t>
  </si>
  <si>
    <t>Кросс 1 собака, Юниоры (15-18 лет) DCMJ</t>
  </si>
  <si>
    <t>Кросс 1 собака, Юниорки (15-18 лет) DCWJ</t>
  </si>
  <si>
    <t>Велосипед 1 собака, Мужчины (от 18 лет) DBM</t>
  </si>
  <si>
    <t>Велосипед 1 собака, Женщины (от 18 лет) DBW</t>
  </si>
  <si>
    <t>Скутер 1 собака, Женщины (от 18 лет) DSW</t>
  </si>
  <si>
    <t>Скутер 1 собака, Мужчины (от 18 лет) DSM</t>
  </si>
  <si>
    <t>Дети, каникросс: 6-8 лет</t>
  </si>
  <si>
    <t>Дети, каникросс: 9-11 лет</t>
  </si>
  <si>
    <t>Карт 4 собаки, Мужчины и Женщины (от 18 лет) DR4</t>
  </si>
  <si>
    <t>МС</t>
  </si>
  <si>
    <t>I</t>
  </si>
  <si>
    <t>II</t>
  </si>
  <si>
    <t>III</t>
  </si>
  <si>
    <t>I юн.</t>
  </si>
  <si>
    <t>II юн.</t>
  </si>
  <si>
    <t>III юн.</t>
  </si>
  <si>
    <t>КМС</t>
  </si>
  <si>
    <t>Разряд</t>
  </si>
  <si>
    <t>ЛИЧНАЯ ЗАЯВКА</t>
  </si>
  <si>
    <t>Отметки</t>
  </si>
  <si>
    <t>осмотр снаряжения</t>
  </si>
  <si>
    <t>ветеринарный контроль</t>
  </si>
  <si>
    <t>допуск врача</t>
  </si>
  <si>
    <r>
      <rPr>
        <b/>
        <sz val="8"/>
        <color indexed="8"/>
        <rFont val="Verdana"/>
        <family val="2"/>
      </rPr>
      <t xml:space="preserve">Внимание! </t>
    </r>
    <r>
      <rPr>
        <sz val="8"/>
        <color indexed="8"/>
        <rFont val="Verdana"/>
        <family val="2"/>
      </rPr>
      <t>Стартовые номера выдаются на месте, после прохождения ветеринарного контроля.</t>
    </r>
  </si>
  <si>
    <t xml:space="preserve">Дисциплина / категория </t>
  </si>
  <si>
    <t>Допуск собаки по возрасту и прививке</t>
  </si>
  <si>
    <t>Дисциплина бесснеж</t>
  </si>
  <si>
    <t>Дисциплина снеж</t>
  </si>
  <si>
    <t>Спорт. разряд ЕС</t>
  </si>
  <si>
    <t>Нарта-спринт 6 собак, от 16 лет Sp6</t>
  </si>
  <si>
    <t>снеж</t>
  </si>
  <si>
    <t>бесснеж</t>
  </si>
  <si>
    <t>Кросс 1 собака, Юниорки (12-14 лет) DCWchJ</t>
  </si>
  <si>
    <t>Кросс 1 собака, Юниоры (12-14 лет) DCMchJ</t>
  </si>
  <si>
    <t>Велосипед 1 собака, Юниорки (16-17 лет) DBWJ</t>
  </si>
  <si>
    <t>Велосипед 1 собака, Юниоры (16-17 лет) DBMJ</t>
  </si>
  <si>
    <t>Велосипед 1 собака, Юниорки (14-15 лет) DBWchJ</t>
  </si>
  <si>
    <t>Велосипед 1 собака, Юниоры (14-15 лет) DBMchJ</t>
  </si>
  <si>
    <t>Скутер 1 собака, Девушки (12-14 лет) DSWchJ</t>
  </si>
  <si>
    <t>Скутер 1 собака, Юноши (12-14 лет) DSMchJ</t>
  </si>
  <si>
    <t>Скутер 1 собака, Юниорки (15-17 лет) DSWJ</t>
  </si>
  <si>
    <t>Скутер 1 собака, Юниоры (15-17 лет) DSMJ</t>
  </si>
  <si>
    <t>Нарта-спринт 4 собаки, от 16 лет Sp4</t>
  </si>
  <si>
    <t>Назв Чемпионата</t>
  </si>
  <si>
    <t>Назв Первенства</t>
  </si>
  <si>
    <t>Соревнования по ездовому спорту (0710005411Я)</t>
  </si>
  <si>
    <t>нет</t>
  </si>
  <si>
    <t>спорт. разряд ЕС</t>
  </si>
  <si>
    <t>Дисциплина / Категория</t>
  </si>
  <si>
    <t>Дети, упряжка: 6 - 11 лет</t>
  </si>
  <si>
    <t>Чемпионат и Первенство Сахалинской области по ездовому спорту</t>
  </si>
  <si>
    <t>Сахалинская область, с.Троицкое</t>
  </si>
  <si>
    <t>Чемпионат Сахалинской области по ездовому спорту</t>
  </si>
  <si>
    <t>Первенство Сахалинской области по ездовому спорту</t>
  </si>
  <si>
    <t>Сахалинской области по ездовому спорту</t>
  </si>
  <si>
    <t>период:1-снежные, 2-бесснежные</t>
  </si>
  <si>
    <t>номер чипа</t>
  </si>
  <si>
    <t>!!!номер микрочипа!!!</t>
  </si>
  <si>
    <t>дата Кросс, Карт, Нарта 12 мес</t>
  </si>
  <si>
    <t>дата Байк, Скутер, Лыжи 15 мес</t>
  </si>
  <si>
    <r>
      <t xml:space="preserve">дата последней прививки от бешенства </t>
    </r>
    <r>
      <rPr>
        <sz val="9"/>
        <rFont val="Arial"/>
        <family val="2"/>
      </rPr>
      <t xml:space="preserve">(дд.мм.гггг) </t>
    </r>
    <r>
      <rPr>
        <b/>
        <sz val="9"/>
        <rFont val="Arial"/>
        <family val="2"/>
      </rPr>
      <t xml:space="preserve">                                 </t>
    </r>
  </si>
  <si>
    <r>
      <t xml:space="preserve">дата рождения </t>
    </r>
    <r>
      <rPr>
        <sz val="9"/>
        <rFont val="Arial"/>
        <family val="2"/>
      </rPr>
      <t>(дд.мм.гггг)</t>
    </r>
  </si>
  <si>
    <t>«Настоящим я даю согласие на обработку персональных данных»</t>
  </si>
  <si>
    <t xml:space="preserve">         Заполняя настоящую заявку, в соответствии с требованиями статьи 9 Федерального закона от 27.07.2006 № 152-ФЗ «О персональных данных», я подтверждаю свое согласие на обработку всех вносимых в заявку моих персональных данных РОО «ФЕС Сахалин» (далее Оператор), том числе: 1) фамилию, имя, отчество; 2) номер телефона; 3) адрес электронной почты; 4) пол; 5) дата рождения; 6) данные о собаках; 7) данные о спортивных разрядах; 8) место проживания.
</t>
  </si>
  <si>
    <t xml:space="preserve">         Предоставляю Оператору право осуществлять все действия (операции) с моими персональными данными, включая сбор, систематизацию, накопление, хранение, обновление, изменение, использование, обезличивание, блокирование, уничтожение.
         Оператор имеет право на обмен (прием и передачу) моими персональными данными с использованием машинных носителей или по каналам связи, с соблюдением мер, обеспечивающих их защиту от несанкционированного доступа.
</t>
  </si>
  <si>
    <t xml:space="preserve">         Настоящее согласие действует бессрочно, срок хранения моих персональных данных не ограничен.
Оставляю за собой право отозвать свое согласие посредством составления соответствующего 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
</t>
  </si>
  <si>
    <t xml:space="preserve">         Подача заявки на гонку рассматривается как согласие принимать участие в этих соревнованиях. Регистрируясь на соревнования, участник и/или его отвечающее лицо принимает на себя ответственность за жизнь и здоровье себя, своих собак, помощников и спутников, а также за последствия своих действий в зоне проведения гонки.</t>
  </si>
  <si>
    <t>17 февраля 2019 года</t>
  </si>
  <si>
    <t>Лыжи–спринт 1 собака, Женщины (от 16 лет) SW1</t>
  </si>
  <si>
    <t>Лыжи–спринт 1 собака, Мужчины (от 16 лет) SM1</t>
  </si>
  <si>
    <t>Нарта-спринт 2 собаки, 12-14 лет Sp2chJ</t>
  </si>
  <si>
    <t>Нарта-спринт 2 собаки, 15-17 лет Sp2J</t>
  </si>
  <si>
    <t>Нарта-спринт 2 собаки, 18-20 лет Sp22J</t>
  </si>
  <si>
    <t>Нарта-спринт 2 собаки, от 21 года Sp2</t>
  </si>
  <si>
    <t>Лыжи–спринт 1 собака, Юниорки (14-15 лет) SWJ</t>
  </si>
  <si>
    <t>Лыжи–спринт 1 собака, Юниоры (14-15 лет) SMJ</t>
  </si>
  <si>
    <t xml:space="preserve"> 2019 г.</t>
  </si>
  <si>
    <r>
      <t xml:space="preserve">Возраст </t>
    </r>
    <r>
      <rPr>
        <sz val="8"/>
        <rFont val="Arial"/>
        <family val="2"/>
      </rPr>
      <t xml:space="preserve">(полных лет </t>
    </r>
    <r>
      <rPr>
        <b/>
        <u val="single"/>
        <sz val="8"/>
        <rFont val="Arial"/>
        <family val="2"/>
      </rPr>
      <t>на 31/12/2018</t>
    </r>
    <r>
      <rPr>
        <sz val="8"/>
        <rFont val="Arial"/>
        <family val="2"/>
      </rPr>
      <t>)</t>
    </r>
  </si>
  <si>
    <r>
      <t>!!!ВНИМАНИЕ!!!  Для подачи Заявки заполняется только лист "ВВОД", в котором участнику необходимо заполнить ВСЕ</t>
    </r>
    <r>
      <rPr>
        <b/>
        <sz val="11"/>
        <color indexed="9"/>
        <rFont val="Arial"/>
        <family val="2"/>
      </rPr>
      <t xml:space="preserve"> ЦВЕТНЫЕ ГРАФЫ!!!</t>
    </r>
  </si>
  <si>
    <r>
      <t xml:space="preserve">2. Полученную от организаторов </t>
    </r>
    <r>
      <rPr>
        <b/>
        <sz val="12"/>
        <color indexed="9"/>
        <rFont val="Arial"/>
        <family val="2"/>
      </rPr>
      <t>"ЗАЯВКУ" распечатать</t>
    </r>
    <r>
      <rPr>
        <sz val="12"/>
        <color indexed="9"/>
        <rFont val="Arial"/>
        <family val="2"/>
      </rPr>
      <t>, поставить отметку врача о допуске к участию в спортивном соревновании по ездовому спорту.</t>
    </r>
  </si>
  <si>
    <r>
      <t xml:space="preserve">1. Заполнить лист </t>
    </r>
    <r>
      <rPr>
        <b/>
        <sz val="12"/>
        <color indexed="9"/>
        <rFont val="Arial"/>
        <family val="2"/>
      </rPr>
      <t>"ВВОД"</t>
    </r>
    <r>
      <rPr>
        <sz val="12"/>
        <color indexed="9"/>
        <rFont val="Arial"/>
        <family val="2"/>
      </rPr>
      <t xml:space="preserve">, сохранить, </t>
    </r>
    <r>
      <rPr>
        <b/>
        <sz val="12"/>
        <color indexed="9"/>
        <rFont val="Arial"/>
        <family val="2"/>
      </rPr>
      <t>выслать файл zayavka_sd19.xls</t>
    </r>
    <r>
      <rPr>
        <sz val="12"/>
        <color indexed="9"/>
        <rFont val="Arial"/>
        <family val="2"/>
      </rPr>
      <t xml:space="preserve"> на почту sakhalinfes@gmail.com </t>
    </r>
    <r>
      <rPr>
        <b/>
        <u val="single"/>
        <sz val="12"/>
        <color indexed="9"/>
        <rFont val="Arial"/>
        <family val="2"/>
      </rPr>
      <t>до 24:00 (Сахалинского времени) 10 февраля 2019 года</t>
    </r>
    <r>
      <rPr>
        <u val="single"/>
        <sz val="12"/>
        <color indexed="9"/>
        <rFont val="Arial"/>
        <family val="2"/>
      </rPr>
      <t>.</t>
    </r>
  </si>
  <si>
    <r>
      <t>3. При регистрации (в день проведения)</t>
    </r>
    <r>
      <rPr>
        <b/>
        <sz val="11"/>
        <color indexed="9"/>
        <rFont val="Arial"/>
        <family val="2"/>
      </rPr>
      <t xml:space="preserve"> предъявить Заявку</t>
    </r>
    <r>
      <rPr>
        <sz val="11"/>
        <color indexed="9"/>
        <rFont val="Arial"/>
        <family val="2"/>
      </rPr>
      <t xml:space="preserve"> с отметкой врача или </t>
    </r>
    <r>
      <rPr>
        <b/>
        <sz val="11"/>
        <color indexed="9"/>
        <rFont val="Arial"/>
        <family val="2"/>
      </rPr>
      <t>Заявку и справку</t>
    </r>
    <r>
      <rPr>
        <sz val="11"/>
        <color indexed="9"/>
        <rFont val="Arial"/>
        <family val="2"/>
      </rPr>
      <t xml:space="preserve"> от врача о допуске к участию в спортивном соревновании по ездовому спорту.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</si>
</sst>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(000\)000\-00\-00"/>
    <numFmt numFmtId="173" formatCode="0000"/>
    <numFmt numFmtId="174" formatCode="[$-FC19]d\ mmmm\ yyyy\ &quot;г.&quot;"/>
    <numFmt numFmtId="175" formatCode="mmm/yyyy"/>
  </numFmts>
  <fonts count="8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u val="single"/>
      <sz val="10"/>
      <color indexed="12"/>
      <name val="Arial Cyr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22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sz val="8"/>
      <color indexed="18"/>
      <name val="Arial"/>
      <family val="2"/>
    </font>
    <font>
      <sz val="10"/>
      <color indexed="20"/>
      <name val="Arial"/>
      <family val="2"/>
    </font>
    <font>
      <sz val="11"/>
      <color indexed="6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0"/>
      <name val="Verdana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u val="single"/>
      <sz val="12"/>
      <color indexed="9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b/>
      <sz val="10"/>
      <color indexed="8"/>
      <name val="Verdana"/>
      <family val="2"/>
    </font>
    <font>
      <b/>
      <sz val="8"/>
      <color indexed="36"/>
      <name val="Arial"/>
      <family val="2"/>
    </font>
    <font>
      <b/>
      <sz val="11"/>
      <color indexed="56"/>
      <name val="Arial"/>
      <family val="2"/>
    </font>
    <font>
      <b/>
      <sz val="14"/>
      <color indexed="5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Arial"/>
      <family val="2"/>
    </font>
    <font>
      <b/>
      <sz val="11"/>
      <color rgb="FF002060"/>
      <name val="Arial"/>
      <family val="2"/>
    </font>
    <font>
      <b/>
      <sz val="14"/>
      <color rgb="FFFF66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/>
      <right style="medium"/>
      <top/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68" fillId="47" borderId="0" applyNumberFormat="0" applyBorder="0" applyAlignment="0" applyProtection="0"/>
    <xf numFmtId="0" fontId="69" fillId="48" borderId="10" applyNumberFormat="0" applyAlignment="0" applyProtection="0"/>
    <xf numFmtId="0" fontId="70" fillId="49" borderId="11" applyNumberFormat="0" applyAlignment="0" applyProtection="0"/>
    <xf numFmtId="0" fontId="71" fillId="49" borderId="10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76" fillId="50" borderId="16" applyNumberFormat="0" applyAlignment="0" applyProtection="0"/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1" fillId="0" borderId="0">
      <alignment/>
      <protection/>
    </xf>
    <xf numFmtId="0" fontId="79" fillId="5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81" fillId="0" borderId="18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5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8" fillId="0" borderId="0" xfId="0" applyFont="1" applyAlignment="1" applyProtection="1">
      <alignment vertical="center" wrapText="1"/>
      <protection hidden="1"/>
    </xf>
    <xf numFmtId="0" fontId="18" fillId="55" borderId="0" xfId="0" applyFont="1" applyFill="1" applyAlignment="1" applyProtection="1">
      <alignment vertical="center" wrapText="1"/>
      <protection hidden="1"/>
    </xf>
    <xf numFmtId="0" fontId="18" fillId="55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22" fillId="55" borderId="0" xfId="0" applyFont="1" applyFill="1" applyBorder="1" applyAlignment="1" applyProtection="1">
      <alignment vertical="center" wrapText="1"/>
      <protection hidden="1"/>
    </xf>
    <xf numFmtId="0" fontId="19" fillId="55" borderId="0" xfId="0" applyFont="1" applyFill="1" applyBorder="1" applyAlignment="1" applyProtection="1">
      <alignment vertical="center" wrapText="1"/>
      <protection hidden="1"/>
    </xf>
    <xf numFmtId="0" fontId="24" fillId="55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55" borderId="0" xfId="0" applyFont="1" applyFill="1" applyBorder="1" applyAlignment="1" applyProtection="1">
      <alignment vertical="center" wrapText="1"/>
      <protection hidden="1"/>
    </xf>
    <xf numFmtId="0" fontId="25" fillId="55" borderId="19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2" fontId="22" fillId="55" borderId="0" xfId="0" applyNumberFormat="1" applyFont="1" applyFill="1" applyAlignment="1" applyProtection="1">
      <alignment vertical="center" wrapText="1"/>
      <protection hidden="1"/>
    </xf>
    <xf numFmtId="0" fontId="26" fillId="55" borderId="19" xfId="0" applyFont="1" applyFill="1" applyBorder="1" applyAlignment="1" applyProtection="1">
      <alignment vertical="center" wrapText="1"/>
      <protection hidden="1"/>
    </xf>
    <xf numFmtId="0" fontId="22" fillId="55" borderId="0" xfId="0" applyFont="1" applyFill="1" applyAlignment="1" applyProtection="1">
      <alignment vertical="center" wrapText="1"/>
      <protection hidden="1"/>
    </xf>
    <xf numFmtId="0" fontId="22" fillId="0" borderId="0" xfId="0" applyFont="1" applyFill="1" applyAlignment="1" applyProtection="1">
      <alignment vertical="center" wrapText="1"/>
      <protection hidden="1"/>
    </xf>
    <xf numFmtId="0" fontId="26" fillId="55" borderId="0" xfId="0" applyFont="1" applyFill="1" applyAlignment="1" applyProtection="1">
      <alignment vertical="center" wrapText="1"/>
      <protection hidden="1"/>
    </xf>
    <xf numFmtId="0" fontId="21" fillId="55" borderId="0" xfId="0" applyFont="1" applyFill="1" applyBorder="1" applyAlignment="1" applyProtection="1">
      <alignment vertical="center" wrapText="1"/>
      <protection hidden="1"/>
    </xf>
    <xf numFmtId="0" fontId="27" fillId="55" borderId="0" xfId="0" applyFont="1" applyFill="1" applyAlignment="1" applyProtection="1">
      <alignment vertical="center" wrapText="1"/>
      <protection hidden="1"/>
    </xf>
    <xf numFmtId="0" fontId="27" fillId="55" borderId="0" xfId="0" applyFont="1" applyFill="1" applyBorder="1" applyAlignment="1" applyProtection="1">
      <alignment vertical="center" wrapText="1"/>
      <protection hidden="1"/>
    </xf>
    <xf numFmtId="0" fontId="30" fillId="55" borderId="0" xfId="0" applyFont="1" applyFill="1" applyBorder="1" applyAlignment="1" applyProtection="1">
      <alignment horizontal="right" vertical="center" wrapText="1"/>
      <protection hidden="1"/>
    </xf>
    <xf numFmtId="0" fontId="24" fillId="55" borderId="0" xfId="0" applyFont="1" applyFill="1" applyAlignment="1" applyProtection="1">
      <alignment vertical="center" wrapText="1"/>
      <protection hidden="1"/>
    </xf>
    <xf numFmtId="0" fontId="19" fillId="55" borderId="0" xfId="0" applyFont="1" applyFill="1" applyAlignment="1" applyProtection="1">
      <alignment vertical="center" wrapText="1"/>
      <protection hidden="1"/>
    </xf>
    <xf numFmtId="0" fontId="35" fillId="55" borderId="0" xfId="94" applyFont="1" applyFill="1" applyBorder="1" applyAlignment="1" applyProtection="1">
      <alignment vertical="center" wrapText="1"/>
      <protection hidden="1"/>
    </xf>
    <xf numFmtId="0" fontId="35" fillId="55" borderId="0" xfId="94" applyFont="1" applyFill="1" applyBorder="1" applyAlignment="1" applyProtection="1">
      <alignment horizontal="left" vertical="center" wrapText="1"/>
      <protection hidden="1"/>
    </xf>
    <xf numFmtId="0" fontId="34" fillId="55" borderId="0" xfId="94" applyFont="1" applyFill="1" applyBorder="1" applyAlignment="1" applyProtection="1">
      <alignment vertical="center" wrapText="1"/>
      <protection hidden="1"/>
    </xf>
    <xf numFmtId="0" fontId="24" fillId="55" borderId="0" xfId="0" applyFont="1" applyFill="1" applyBorder="1" applyAlignment="1" applyProtection="1">
      <alignment horizontal="right" vertical="center" wrapText="1"/>
      <protection hidden="1"/>
    </xf>
    <xf numFmtId="14" fontId="24" fillId="55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55" borderId="0" xfId="0" applyFont="1" applyFill="1" applyBorder="1" applyAlignment="1" applyProtection="1">
      <alignment vertical="center" wrapText="1"/>
      <protection hidden="1"/>
    </xf>
    <xf numFmtId="0" fontId="25" fillId="55" borderId="0" xfId="0" applyFont="1" applyFill="1" applyBorder="1" applyAlignment="1" applyProtection="1">
      <alignment horizontal="center" vertical="center" wrapText="1"/>
      <protection hidden="1"/>
    </xf>
    <xf numFmtId="0" fontId="25" fillId="55" borderId="0" xfId="0" applyFont="1" applyFill="1" applyBorder="1" applyAlignment="1" applyProtection="1">
      <alignment vertical="center" wrapText="1"/>
      <protection hidden="1"/>
    </xf>
    <xf numFmtId="0" fontId="34" fillId="55" borderId="0" xfId="94" applyFont="1" applyFill="1" applyBorder="1" applyAlignment="1" applyProtection="1">
      <alignment horizontal="left" vertical="center" wrapText="1"/>
      <protection hidden="1"/>
    </xf>
    <xf numFmtId="0" fontId="18" fillId="55" borderId="20" xfId="0" applyFont="1" applyFill="1" applyBorder="1" applyAlignment="1" applyProtection="1">
      <alignment vertical="center" wrapText="1"/>
      <protection hidden="1"/>
    </xf>
    <xf numFmtId="0" fontId="18" fillId="55" borderId="21" xfId="0" applyFont="1" applyFill="1" applyBorder="1" applyAlignment="1" applyProtection="1">
      <alignment vertical="center" wrapText="1"/>
      <protection hidden="1"/>
    </xf>
    <xf numFmtId="0" fontId="27" fillId="55" borderId="22" xfId="0" applyFont="1" applyFill="1" applyBorder="1" applyAlignment="1" applyProtection="1">
      <alignment vertical="center" wrapText="1"/>
      <protection hidden="1"/>
    </xf>
    <xf numFmtId="0" fontId="27" fillId="55" borderId="23" xfId="0" applyFont="1" applyFill="1" applyBorder="1" applyAlignment="1" applyProtection="1">
      <alignment vertical="center" wrapText="1"/>
      <protection hidden="1"/>
    </xf>
    <xf numFmtId="0" fontId="27" fillId="55" borderId="20" xfId="0" applyFont="1" applyFill="1" applyBorder="1" applyAlignment="1" applyProtection="1">
      <alignment vertical="center" wrapText="1"/>
      <protection hidden="1"/>
    </xf>
    <xf numFmtId="0" fontId="27" fillId="55" borderId="21" xfId="0" applyFont="1" applyFill="1" applyBorder="1" applyAlignment="1" applyProtection="1">
      <alignment vertical="center" wrapText="1"/>
      <protection hidden="1"/>
    </xf>
    <xf numFmtId="0" fontId="18" fillId="55" borderId="20" xfId="0" applyFont="1" applyFill="1" applyBorder="1" applyAlignment="1" applyProtection="1">
      <alignment horizontal="left" vertical="center" wrapText="1"/>
      <protection hidden="1"/>
    </xf>
    <xf numFmtId="0" fontId="35" fillId="55" borderId="20" xfId="94" applyFont="1" applyFill="1" applyBorder="1" applyAlignment="1" applyProtection="1">
      <alignment vertical="center" wrapText="1"/>
      <protection hidden="1"/>
    </xf>
    <xf numFmtId="0" fontId="35" fillId="55" borderId="21" xfId="94" applyFont="1" applyFill="1" applyBorder="1" applyAlignment="1" applyProtection="1">
      <alignment vertical="center" wrapText="1"/>
      <protection hidden="1"/>
    </xf>
    <xf numFmtId="0" fontId="34" fillId="55" borderId="20" xfId="94" applyFont="1" applyFill="1" applyBorder="1" applyAlignment="1" applyProtection="1">
      <alignment vertical="center" wrapText="1"/>
      <protection hidden="1"/>
    </xf>
    <xf numFmtId="0" fontId="24" fillId="55" borderId="20" xfId="0" applyFont="1" applyFill="1" applyBorder="1" applyAlignment="1" applyProtection="1">
      <alignment vertical="center" wrapText="1"/>
      <protection hidden="1"/>
    </xf>
    <xf numFmtId="0" fontId="24" fillId="55" borderId="24" xfId="0" applyFont="1" applyFill="1" applyBorder="1" applyAlignment="1" applyProtection="1">
      <alignment vertical="center" wrapText="1"/>
      <protection hidden="1"/>
    </xf>
    <xf numFmtId="0" fontId="24" fillId="55" borderId="25" xfId="0" applyFont="1" applyFill="1" applyBorder="1" applyAlignment="1" applyProtection="1">
      <alignment vertical="center" wrapText="1"/>
      <protection hidden="1"/>
    </xf>
    <xf numFmtId="0" fontId="18" fillId="55" borderId="0" xfId="0" applyFont="1" applyFill="1" applyBorder="1" applyAlignment="1" applyProtection="1">
      <alignment horizontal="center" vertical="center" wrapText="1"/>
      <protection hidden="1"/>
    </xf>
    <xf numFmtId="0" fontId="21" fillId="55" borderId="26" xfId="0" applyFont="1" applyFill="1" applyBorder="1" applyAlignment="1" applyProtection="1">
      <alignment horizontal="center" vertical="center" wrapText="1"/>
      <protection hidden="1"/>
    </xf>
    <xf numFmtId="0" fontId="29" fillId="55" borderId="27" xfId="0" applyFont="1" applyFill="1" applyBorder="1" applyAlignment="1" applyProtection="1">
      <alignment horizontal="center" vertical="center" wrapText="1"/>
      <protection hidden="1"/>
    </xf>
    <xf numFmtId="172" fontId="18" fillId="55" borderId="0" xfId="0" applyNumberFormat="1" applyFont="1" applyFill="1" applyBorder="1" applyAlignment="1" applyProtection="1">
      <alignment horizontal="left" vertical="center" wrapText="1"/>
      <protection hidden="1"/>
    </xf>
    <xf numFmtId="0" fontId="38" fillId="40" borderId="28" xfId="0" applyFont="1" applyFill="1" applyBorder="1" applyAlignment="1" applyProtection="1">
      <alignment horizontal="left" vertical="center" wrapText="1"/>
      <protection hidden="1" locked="0"/>
    </xf>
    <xf numFmtId="0" fontId="39" fillId="55" borderId="0" xfId="0" applyFont="1" applyFill="1" applyBorder="1" applyAlignment="1" applyProtection="1">
      <alignment vertical="center" wrapText="1"/>
      <protection hidden="1"/>
    </xf>
    <xf numFmtId="0" fontId="40" fillId="55" borderId="0" xfId="0" applyFont="1" applyFill="1" applyBorder="1" applyAlignment="1" applyProtection="1">
      <alignment vertical="center" wrapText="1"/>
      <protection hidden="1"/>
    </xf>
    <xf numFmtId="0" fontId="42" fillId="55" borderId="0" xfId="0" applyFont="1" applyFill="1" applyBorder="1" applyAlignment="1" applyProtection="1">
      <alignment vertical="center" wrapText="1"/>
      <protection hidden="1"/>
    </xf>
    <xf numFmtId="0" fontId="39" fillId="55" borderId="21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Border="1" applyAlignment="1" applyProtection="1">
      <alignment vertical="center" wrapText="1"/>
      <protection hidden="1"/>
    </xf>
    <xf numFmtId="172" fontId="39" fillId="40" borderId="28" xfId="0" applyNumberFormat="1" applyFont="1" applyFill="1" applyBorder="1" applyAlignment="1" applyProtection="1">
      <alignment horizontal="left" vertical="center" wrapText="1"/>
      <protection hidden="1" locked="0"/>
    </xf>
    <xf numFmtId="0" fontId="43" fillId="40" borderId="28" xfId="83" applyNumberFormat="1" applyFont="1" applyFill="1" applyBorder="1" applyAlignment="1" applyProtection="1">
      <alignment horizontal="left" vertical="center" wrapText="1"/>
      <protection hidden="1" locked="0"/>
    </xf>
    <xf numFmtId="0" fontId="44" fillId="55" borderId="21" xfId="0" applyFont="1" applyFill="1" applyBorder="1" applyAlignment="1" applyProtection="1">
      <alignment vertical="center" wrapText="1"/>
      <protection hidden="1"/>
    </xf>
    <xf numFmtId="0" fontId="39" fillId="55" borderId="24" xfId="0" applyFont="1" applyFill="1" applyBorder="1" applyAlignment="1" applyProtection="1">
      <alignment vertical="center" wrapText="1"/>
      <protection hidden="1"/>
    </xf>
    <xf numFmtId="0" fontId="39" fillId="55" borderId="25" xfId="0" applyFont="1" applyFill="1" applyBorder="1" applyAlignment="1" applyProtection="1">
      <alignment vertical="center" wrapText="1"/>
      <protection hidden="1"/>
    </xf>
    <xf numFmtId="0" fontId="44" fillId="55" borderId="25" xfId="0" applyFont="1" applyFill="1" applyBorder="1" applyAlignment="1" applyProtection="1">
      <alignment vertical="center" wrapText="1"/>
      <protection hidden="1"/>
    </xf>
    <xf numFmtId="0" fontId="44" fillId="55" borderId="25" xfId="0" applyFont="1" applyFill="1" applyBorder="1" applyAlignment="1" applyProtection="1">
      <alignment horizontal="center" vertical="center" wrapText="1"/>
      <protection hidden="1"/>
    </xf>
    <xf numFmtId="0" fontId="44" fillId="55" borderId="29" xfId="0" applyFont="1" applyFill="1" applyBorder="1" applyAlignment="1" applyProtection="1">
      <alignment horizontal="center" vertical="center" wrapText="1"/>
      <protection hidden="1"/>
    </xf>
    <xf numFmtId="0" fontId="37" fillId="0" borderId="30" xfId="0" applyFont="1" applyBorder="1" applyAlignment="1" applyProtection="1">
      <alignment horizontal="center" vertical="center" wrapText="1"/>
      <protection hidden="1"/>
    </xf>
    <xf numFmtId="0" fontId="37" fillId="0" borderId="31" xfId="0" applyFont="1" applyBorder="1" applyAlignment="1" applyProtection="1">
      <alignment horizontal="center" vertical="center" wrapText="1"/>
      <protection hidden="1"/>
    </xf>
    <xf numFmtId="0" fontId="37" fillId="0" borderId="32" xfId="0" applyFont="1" applyBorder="1" applyAlignment="1" applyProtection="1">
      <alignment horizontal="center" vertical="center" wrapText="1"/>
      <protection hidden="1"/>
    </xf>
    <xf numFmtId="0" fontId="37" fillId="0" borderId="33" xfId="0" applyFont="1" applyBorder="1" applyAlignment="1" applyProtection="1">
      <alignment horizontal="center" vertical="center" wrapText="1"/>
      <protection hidden="1"/>
    </xf>
    <xf numFmtId="0" fontId="45" fillId="0" borderId="34" xfId="0" applyFont="1" applyFill="1" applyBorder="1" applyAlignment="1" applyProtection="1">
      <alignment horizontal="center" vertical="center" wrapText="1"/>
      <protection hidden="1"/>
    </xf>
    <xf numFmtId="0" fontId="42" fillId="40" borderId="27" xfId="0" applyFont="1" applyFill="1" applyBorder="1" applyAlignment="1" applyProtection="1">
      <alignment horizontal="left" vertical="center" wrapText="1"/>
      <protection hidden="1" locked="0"/>
    </xf>
    <xf numFmtId="0" fontId="42" fillId="40" borderId="27" xfId="0" applyFont="1" applyFill="1" applyBorder="1" applyAlignment="1" applyProtection="1">
      <alignment horizontal="center" vertical="center" wrapText="1"/>
      <protection hidden="1" locked="0"/>
    </xf>
    <xf numFmtId="49" fontId="42" fillId="4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55" borderId="0" xfId="0" applyFont="1" applyFill="1" applyAlignment="1" applyProtection="1">
      <alignment horizontal="left" vertical="center" wrapText="1"/>
      <protection hidden="1"/>
    </xf>
    <xf numFmtId="0" fontId="50" fillId="55" borderId="0" xfId="0" applyFont="1" applyFill="1" applyBorder="1" applyAlignment="1" applyProtection="1">
      <alignment horizontal="left" vertical="center" wrapText="1"/>
      <protection hidden="1"/>
    </xf>
    <xf numFmtId="0" fontId="41" fillId="55" borderId="0" xfId="0" applyFont="1" applyFill="1" applyBorder="1" applyAlignment="1" applyProtection="1">
      <alignment vertical="center" wrapText="1"/>
      <protection hidden="1"/>
    </xf>
    <xf numFmtId="0" fontId="50" fillId="55" borderId="0" xfId="0" applyFont="1" applyFill="1" applyBorder="1" applyAlignment="1" applyProtection="1">
      <alignment horizontal="center" vertical="center" wrapText="1"/>
      <protection hidden="1"/>
    </xf>
    <xf numFmtId="0" fontId="39" fillId="55" borderId="0" xfId="0" applyFont="1" applyFill="1" applyAlignment="1" applyProtection="1">
      <alignment vertical="center" wrapText="1"/>
      <protection hidden="1"/>
    </xf>
    <xf numFmtId="0" fontId="41" fillId="55" borderId="0" xfId="0" applyFont="1" applyFill="1" applyAlignment="1" applyProtection="1">
      <alignment vertical="center" wrapText="1"/>
      <protection hidden="1"/>
    </xf>
    <xf numFmtId="0" fontId="40" fillId="55" borderId="20" xfId="0" applyFont="1" applyFill="1" applyBorder="1" applyAlignment="1" applyProtection="1">
      <alignment vertical="center" wrapText="1"/>
      <protection hidden="1"/>
    </xf>
    <xf numFmtId="0" fontId="40" fillId="55" borderId="20" xfId="0" applyFont="1" applyFill="1" applyBorder="1" applyAlignment="1" applyProtection="1">
      <alignment horizontal="left" vertical="center" wrapText="1"/>
      <protection hidden="1"/>
    </xf>
    <xf numFmtId="0" fontId="39" fillId="40" borderId="28" xfId="0" applyFont="1" applyFill="1" applyBorder="1" applyAlignment="1" applyProtection="1">
      <alignment horizontal="center" vertical="center" wrapText="1"/>
      <protection hidden="1" locked="0"/>
    </xf>
    <xf numFmtId="0" fontId="39" fillId="40" borderId="35" xfId="0" applyFont="1" applyFill="1" applyBorder="1" applyAlignment="1" applyProtection="1">
      <alignment horizontal="left" vertical="center" wrapText="1"/>
      <protection hidden="1" locked="0"/>
    </xf>
    <xf numFmtId="0" fontId="24" fillId="55" borderId="29" xfId="0" applyFont="1" applyFill="1" applyBorder="1" applyAlignment="1" applyProtection="1">
      <alignment horizontal="center" vertical="center" wrapText="1"/>
      <protection hidden="1"/>
    </xf>
    <xf numFmtId="0" fontId="45" fillId="55" borderId="0" xfId="0" applyFont="1" applyFill="1" applyBorder="1" applyAlignment="1" applyProtection="1">
      <alignment horizontal="center" vertical="center" wrapText="1"/>
      <protection hidden="1"/>
    </xf>
    <xf numFmtId="0" fontId="49" fillId="55" borderId="0" xfId="0" applyFont="1" applyFill="1" applyBorder="1" applyAlignment="1" applyProtection="1">
      <alignment horizontal="center" vertical="center" wrapText="1"/>
      <protection hidden="1"/>
    </xf>
    <xf numFmtId="0" fontId="84" fillId="55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vertical="center" wrapText="1"/>
      <protection hidden="1"/>
    </xf>
    <xf numFmtId="0" fontId="21" fillId="55" borderId="0" xfId="0" applyFont="1" applyFill="1" applyBorder="1" applyAlignment="1" applyProtection="1">
      <alignment horizontal="center" vertical="center" wrapText="1"/>
      <protection hidden="1"/>
    </xf>
    <xf numFmtId="0" fontId="34" fillId="55" borderId="27" xfId="94" applyFont="1" applyFill="1" applyBorder="1" applyAlignment="1" applyProtection="1">
      <alignment horizontal="center" vertical="center" wrapText="1"/>
      <protection hidden="1"/>
    </xf>
    <xf numFmtId="14" fontId="30" fillId="55" borderId="27" xfId="0" applyNumberFormat="1" applyFont="1" applyFill="1" applyBorder="1" applyAlignment="1" applyProtection="1">
      <alignment horizontal="center" vertical="center" wrapText="1"/>
      <protection hidden="1"/>
    </xf>
    <xf numFmtId="0" fontId="30" fillId="55" borderId="27" xfId="0" applyFont="1" applyFill="1" applyBorder="1" applyAlignment="1" applyProtection="1">
      <alignment horizontal="center" vertical="center" wrapText="1"/>
      <protection hidden="1"/>
    </xf>
    <xf numFmtId="0" fontId="34" fillId="55" borderId="36" xfId="94" applyFont="1" applyFill="1" applyBorder="1" applyAlignment="1" applyProtection="1">
      <alignment horizontal="center" vertical="center" wrapText="1"/>
      <protection hidden="1"/>
    </xf>
    <xf numFmtId="173" fontId="30" fillId="55" borderId="37" xfId="94" applyNumberFormat="1" applyFont="1" applyFill="1" applyBorder="1" applyAlignment="1" applyProtection="1">
      <alignment horizontal="center" vertical="center" wrapText="1"/>
      <protection hidden="1"/>
    </xf>
    <xf numFmtId="0" fontId="34" fillId="55" borderId="38" xfId="94" applyFont="1" applyFill="1" applyBorder="1" applyAlignment="1" applyProtection="1">
      <alignment horizontal="center" vertical="center" wrapText="1"/>
      <protection hidden="1"/>
    </xf>
    <xf numFmtId="0" fontId="34" fillId="55" borderId="39" xfId="94" applyFont="1" applyFill="1" applyBorder="1" applyAlignment="1" applyProtection="1">
      <alignment horizontal="center" vertical="center" wrapText="1"/>
      <protection hidden="1"/>
    </xf>
    <xf numFmtId="14" fontId="30" fillId="55" borderId="39" xfId="0" applyNumberFormat="1" applyFont="1" applyFill="1" applyBorder="1" applyAlignment="1" applyProtection="1">
      <alignment horizontal="center" vertical="center" wrapText="1"/>
      <protection hidden="1"/>
    </xf>
    <xf numFmtId="0" fontId="30" fillId="55" borderId="39" xfId="0" applyFont="1" applyFill="1" applyBorder="1" applyAlignment="1" applyProtection="1">
      <alignment horizontal="center" vertical="center" wrapText="1"/>
      <protection hidden="1"/>
    </xf>
    <xf numFmtId="173" fontId="30" fillId="55" borderId="40" xfId="94" applyNumberFormat="1" applyFont="1" applyFill="1" applyBorder="1" applyAlignment="1" applyProtection="1">
      <alignment horizontal="center" vertical="center" wrapText="1"/>
      <protection hidden="1"/>
    </xf>
    <xf numFmtId="0" fontId="33" fillId="55" borderId="41" xfId="94" applyFont="1" applyFill="1" applyBorder="1" applyAlignment="1" applyProtection="1">
      <alignment horizontal="center" vertical="center" wrapText="1"/>
      <protection hidden="1"/>
    </xf>
    <xf numFmtId="0" fontId="33" fillId="55" borderId="42" xfId="94" applyFont="1" applyFill="1" applyBorder="1" applyAlignment="1" applyProtection="1">
      <alignment horizontal="center" vertical="center" wrapText="1"/>
      <protection hidden="1"/>
    </xf>
    <xf numFmtId="0" fontId="24" fillId="55" borderId="42" xfId="0" applyFont="1" applyFill="1" applyBorder="1" applyAlignment="1" applyProtection="1">
      <alignment horizontal="center" vertical="center" wrapText="1"/>
      <protection hidden="1"/>
    </xf>
    <xf numFmtId="0" fontId="19" fillId="55" borderId="43" xfId="0" applyFont="1" applyFill="1" applyBorder="1" applyAlignment="1" applyProtection="1">
      <alignment horizontal="center" vertical="center" wrapText="1"/>
      <protection hidden="1"/>
    </xf>
    <xf numFmtId="0" fontId="34" fillId="55" borderId="44" xfId="94" applyFont="1" applyFill="1" applyBorder="1" applyAlignment="1" applyProtection="1">
      <alignment horizontal="center" vertical="center" wrapText="1"/>
      <protection hidden="1"/>
    </xf>
    <xf numFmtId="0" fontId="34" fillId="55" borderId="45" xfId="94" applyFont="1" applyFill="1" applyBorder="1" applyAlignment="1" applyProtection="1">
      <alignment horizontal="center" vertical="center" wrapText="1"/>
      <protection hidden="1"/>
    </xf>
    <xf numFmtId="14" fontId="30" fillId="55" borderId="45" xfId="0" applyNumberFormat="1" applyFont="1" applyFill="1" applyBorder="1" applyAlignment="1" applyProtection="1">
      <alignment horizontal="center" vertical="center" wrapText="1"/>
      <protection hidden="1"/>
    </xf>
    <xf numFmtId="0" fontId="30" fillId="55" borderId="45" xfId="0" applyFont="1" applyFill="1" applyBorder="1" applyAlignment="1" applyProtection="1">
      <alignment horizontal="center" vertical="center" wrapText="1"/>
      <protection hidden="1"/>
    </xf>
    <xf numFmtId="173" fontId="30" fillId="55" borderId="46" xfId="94" applyNumberFormat="1" applyFont="1" applyFill="1" applyBorder="1" applyAlignment="1" applyProtection="1">
      <alignment horizontal="center" vertical="center" wrapText="1"/>
      <protection hidden="1"/>
    </xf>
    <xf numFmtId="0" fontId="42" fillId="40" borderId="44" xfId="0" applyFont="1" applyFill="1" applyBorder="1" applyAlignment="1" applyProtection="1">
      <alignment horizontal="left" vertical="center" wrapText="1"/>
      <protection hidden="1" locked="0"/>
    </xf>
    <xf numFmtId="0" fontId="42" fillId="40" borderId="45" xfId="0" applyFont="1" applyFill="1" applyBorder="1" applyAlignment="1" applyProtection="1">
      <alignment horizontal="left" vertical="center" wrapText="1"/>
      <protection hidden="1" locked="0"/>
    </xf>
    <xf numFmtId="0" fontId="42" fillId="40" borderId="45" xfId="0" applyFont="1" applyFill="1" applyBorder="1" applyAlignment="1" applyProtection="1">
      <alignment horizontal="center" vertical="center" wrapText="1"/>
      <protection hidden="1" locked="0"/>
    </xf>
    <xf numFmtId="14" fontId="42" fillId="40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42" fillId="40" borderId="45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40" borderId="39" xfId="0" applyFont="1" applyFill="1" applyBorder="1" applyAlignment="1" applyProtection="1">
      <alignment horizontal="left" vertical="center" wrapText="1"/>
      <protection hidden="1" locked="0"/>
    </xf>
    <xf numFmtId="0" fontId="42" fillId="40" borderId="39" xfId="0" applyFont="1" applyFill="1" applyBorder="1" applyAlignment="1" applyProtection="1">
      <alignment horizontal="center" vertical="center" wrapText="1"/>
      <protection hidden="1" locked="0"/>
    </xf>
    <xf numFmtId="49" fontId="42" fillId="40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42" fillId="55" borderId="0" xfId="0" applyFont="1" applyFill="1" applyBorder="1" applyAlignment="1" applyProtection="1">
      <alignment horizontal="right" vertical="center" wrapText="1"/>
      <protection hidden="1"/>
    </xf>
    <xf numFmtId="14" fontId="0" fillId="0" borderId="0" xfId="0" applyNumberFormat="1" applyAlignment="1">
      <alignment horizontal="center"/>
    </xf>
    <xf numFmtId="0" fontId="85" fillId="55" borderId="47" xfId="0" applyNumberFormat="1" applyFont="1" applyFill="1" applyBorder="1" applyAlignment="1" applyProtection="1">
      <alignment horizontal="center" vertical="center" wrapText="1"/>
      <protection hidden="1"/>
    </xf>
    <xf numFmtId="0" fontId="85" fillId="55" borderId="48" xfId="0" applyFont="1" applyFill="1" applyBorder="1" applyAlignment="1" applyProtection="1">
      <alignment horizontal="center" vertical="center" wrapText="1"/>
      <protection hidden="1"/>
    </xf>
    <xf numFmtId="0" fontId="49" fillId="55" borderId="47" xfId="0" applyFont="1" applyFill="1" applyBorder="1" applyAlignment="1" applyProtection="1">
      <alignment horizontal="left" vertical="center" wrapText="1"/>
      <protection hidden="1"/>
    </xf>
    <xf numFmtId="0" fontId="49" fillId="55" borderId="48" xfId="0" applyFont="1" applyFill="1" applyBorder="1" applyAlignment="1" applyProtection="1">
      <alignment horizontal="left" vertical="center" wrapText="1"/>
      <protection hidden="1"/>
    </xf>
    <xf numFmtId="0" fontId="40" fillId="55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46" fillId="55" borderId="20" xfId="0" applyFont="1" applyFill="1" applyBorder="1" applyAlignment="1" applyProtection="1">
      <alignment vertical="center" wrapText="1"/>
      <protection hidden="1"/>
    </xf>
    <xf numFmtId="0" fontId="46" fillId="0" borderId="49" xfId="0" applyFont="1" applyFill="1" applyBorder="1" applyAlignment="1" applyProtection="1">
      <alignment horizontal="center" vertical="center" wrapText="1"/>
      <protection hidden="1"/>
    </xf>
    <xf numFmtId="0" fontId="46" fillId="0" borderId="42" xfId="0" applyFont="1" applyFill="1" applyBorder="1" applyAlignment="1" applyProtection="1">
      <alignment horizontal="center" vertical="center" wrapText="1"/>
      <protection hidden="1"/>
    </xf>
    <xf numFmtId="14" fontId="42" fillId="4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46" fillId="0" borderId="50" xfId="0" applyFont="1" applyFill="1" applyBorder="1" applyAlignment="1" applyProtection="1">
      <alignment horizontal="center" vertical="center" wrapText="1"/>
      <protection hidden="1"/>
    </xf>
    <xf numFmtId="0" fontId="46" fillId="0" borderId="51" xfId="0" applyFont="1" applyFill="1" applyBorder="1" applyAlignment="1" applyProtection="1">
      <alignment horizontal="center" vertical="center" wrapText="1"/>
      <protection hidden="1"/>
    </xf>
    <xf numFmtId="0" fontId="46" fillId="0" borderId="52" xfId="0" applyFont="1" applyFill="1" applyBorder="1" applyAlignment="1" applyProtection="1">
      <alignment horizontal="center" vertical="center" wrapText="1"/>
      <protection hidden="1"/>
    </xf>
    <xf numFmtId="0" fontId="46" fillId="0" borderId="23" xfId="0" applyFont="1" applyFill="1" applyBorder="1" applyAlignment="1" applyProtection="1">
      <alignment horizontal="center" vertical="center" wrapText="1"/>
      <protection hidden="1"/>
    </xf>
    <xf numFmtId="0" fontId="46" fillId="0" borderId="53" xfId="0" applyFont="1" applyFill="1" applyBorder="1" applyAlignment="1" applyProtection="1">
      <alignment horizontal="center" vertical="center" wrapText="1"/>
      <protection hidden="1"/>
    </xf>
    <xf numFmtId="14" fontId="42" fillId="40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55" borderId="54" xfId="0" applyFont="1" applyFill="1" applyBorder="1" applyAlignment="1" applyProtection="1">
      <alignment horizontal="center" vertical="center" wrapText="1"/>
      <protection hidden="1"/>
    </xf>
    <xf numFmtId="0" fontId="20" fillId="55" borderId="0" xfId="0" applyFont="1" applyFill="1" applyBorder="1" applyAlignment="1" applyProtection="1">
      <alignment horizontal="left" vertical="center" wrapText="1"/>
      <protection hidden="1"/>
    </xf>
    <xf numFmtId="0" fontId="31" fillId="55" borderId="0" xfId="0" applyFont="1" applyFill="1" applyBorder="1" applyAlignment="1" applyProtection="1">
      <alignment horizontal="left" vertical="center" wrapText="1"/>
      <protection hidden="1"/>
    </xf>
    <xf numFmtId="0" fontId="33" fillId="55" borderId="55" xfId="94" applyFont="1" applyFill="1" applyBorder="1" applyAlignment="1" applyProtection="1">
      <alignment horizontal="center" vertical="center" wrapText="1"/>
      <protection hidden="1"/>
    </xf>
    <xf numFmtId="0" fontId="35" fillId="55" borderId="56" xfId="94" applyFont="1" applyFill="1" applyBorder="1" applyAlignment="1" applyProtection="1">
      <alignment horizontal="center" vertical="center" wrapText="1"/>
      <protection hidden="1"/>
    </xf>
    <xf numFmtId="0" fontId="35" fillId="55" borderId="57" xfId="94" applyFont="1" applyFill="1" applyBorder="1" applyAlignment="1" applyProtection="1">
      <alignment vertical="center" wrapText="1"/>
      <protection hidden="1"/>
    </xf>
    <xf numFmtId="0" fontId="35" fillId="55" borderId="58" xfId="94" applyFont="1" applyFill="1" applyBorder="1" applyAlignment="1" applyProtection="1">
      <alignment horizontal="center" vertical="center" wrapText="1"/>
      <protection hidden="1"/>
    </xf>
    <xf numFmtId="0" fontId="33" fillId="55" borderId="59" xfId="94" applyFont="1" applyFill="1" applyBorder="1" applyAlignment="1" applyProtection="1">
      <alignment horizontal="center" vertical="center" wrapText="1"/>
      <protection hidden="1"/>
    </xf>
    <xf numFmtId="0" fontId="33" fillId="55" borderId="25" xfId="94" applyFont="1" applyFill="1" applyBorder="1" applyAlignment="1" applyProtection="1">
      <alignment horizontal="left" vertical="center" wrapText="1"/>
      <protection hidden="1"/>
    </xf>
    <xf numFmtId="0" fontId="33" fillId="55" borderId="29" xfId="94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55" borderId="0" xfId="0" applyFont="1" applyFill="1" applyBorder="1" applyAlignment="1" applyProtection="1">
      <alignment horizontal="left" vertical="center" wrapText="1"/>
      <protection hidden="1"/>
    </xf>
    <xf numFmtId="0" fontId="45" fillId="0" borderId="60" xfId="0" applyFont="1" applyFill="1" applyBorder="1" applyAlignment="1" applyProtection="1">
      <alignment horizontal="center" vertical="center" wrapText="1"/>
      <protection hidden="1"/>
    </xf>
    <xf numFmtId="0" fontId="18" fillId="55" borderId="0" xfId="0" applyFont="1" applyFill="1" applyAlignment="1" applyProtection="1">
      <alignment horizontal="center" vertical="center" wrapText="1"/>
      <protection hidden="1"/>
    </xf>
    <xf numFmtId="14" fontId="39" fillId="4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60" fillId="0" borderId="33" xfId="0" applyFont="1" applyBorder="1" applyAlignment="1" applyProtection="1">
      <alignment horizontal="center" vertical="center" wrapText="1"/>
      <protection hidden="1"/>
    </xf>
    <xf numFmtId="0" fontId="47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2" fillId="40" borderId="46" xfId="0" applyFont="1" applyFill="1" applyBorder="1" applyAlignment="1" applyProtection="1">
      <alignment horizontal="center" vertical="center" wrapText="1"/>
      <protection hidden="1" locked="0"/>
    </xf>
    <xf numFmtId="0" fontId="42" fillId="40" borderId="36" xfId="0" applyFont="1" applyFill="1" applyBorder="1" applyAlignment="1" applyProtection="1">
      <alignment horizontal="left" vertical="center" wrapText="1"/>
      <protection hidden="1" locked="0"/>
    </xf>
    <xf numFmtId="0" fontId="42" fillId="40" borderId="37" xfId="0" applyFont="1" applyFill="1" applyBorder="1" applyAlignment="1" applyProtection="1">
      <alignment horizontal="center" vertical="center" wrapText="1"/>
      <protection hidden="1" locked="0"/>
    </xf>
    <xf numFmtId="0" fontId="42" fillId="40" borderId="38" xfId="0" applyFont="1" applyFill="1" applyBorder="1" applyAlignment="1" applyProtection="1">
      <alignment horizontal="left" vertical="center" wrapText="1"/>
      <protection hidden="1" locked="0"/>
    </xf>
    <xf numFmtId="0" fontId="42" fillId="40" borderId="40" xfId="0" applyFont="1" applyFill="1" applyBorder="1" applyAlignment="1" applyProtection="1">
      <alignment horizontal="center" vertical="center" wrapText="1"/>
      <protection hidden="1" locked="0"/>
    </xf>
    <xf numFmtId="14" fontId="0" fillId="0" borderId="0" xfId="0" applyNumberFormat="1" applyAlignment="1">
      <alignment/>
    </xf>
    <xf numFmtId="0" fontId="86" fillId="55" borderId="24" xfId="0" applyFont="1" applyFill="1" applyBorder="1" applyAlignment="1" applyProtection="1">
      <alignment horizontal="center" vertical="center" wrapText="1"/>
      <protection hidden="1"/>
    </xf>
    <xf numFmtId="0" fontId="86" fillId="55" borderId="25" xfId="0" applyFont="1" applyFill="1" applyBorder="1" applyAlignment="1" applyProtection="1">
      <alignment horizontal="center" vertical="center" wrapText="1"/>
      <protection hidden="1"/>
    </xf>
    <xf numFmtId="0" fontId="86" fillId="55" borderId="29" xfId="0" applyFont="1" applyFill="1" applyBorder="1" applyAlignment="1" applyProtection="1">
      <alignment horizontal="center" vertical="center" wrapText="1"/>
      <protection hidden="1"/>
    </xf>
    <xf numFmtId="0" fontId="39" fillId="40" borderId="63" xfId="0" applyFont="1" applyFill="1" applyBorder="1" applyAlignment="1" applyProtection="1">
      <alignment horizontal="left" vertical="center" wrapText="1"/>
      <protection hidden="1" locked="0"/>
    </xf>
    <xf numFmtId="0" fontId="39" fillId="40" borderId="64" xfId="0" applyFont="1" applyFill="1" applyBorder="1" applyAlignment="1" applyProtection="1">
      <alignment horizontal="left" vertical="center" wrapText="1"/>
      <protection hidden="1" locked="0"/>
    </xf>
    <xf numFmtId="0" fontId="51" fillId="55" borderId="20" xfId="0" applyFont="1" applyFill="1" applyBorder="1" applyAlignment="1" applyProtection="1">
      <alignment horizontal="center" vertical="center" wrapText="1"/>
      <protection hidden="1"/>
    </xf>
    <xf numFmtId="0" fontId="51" fillId="55" borderId="0" xfId="0" applyFont="1" applyFill="1" applyBorder="1" applyAlignment="1" applyProtection="1">
      <alignment horizontal="center" vertical="center" wrapText="1"/>
      <protection hidden="1"/>
    </xf>
    <xf numFmtId="0" fontId="51" fillId="55" borderId="21" xfId="0" applyFont="1" applyFill="1" applyBorder="1" applyAlignment="1" applyProtection="1">
      <alignment horizontal="center" vertical="center" wrapText="1"/>
      <protection hidden="1"/>
    </xf>
    <xf numFmtId="0" fontId="45" fillId="55" borderId="47" xfId="0" applyFont="1" applyFill="1" applyBorder="1" applyAlignment="1" applyProtection="1">
      <alignment horizontal="center" vertical="center" wrapText="1"/>
      <protection hidden="1"/>
    </xf>
    <xf numFmtId="0" fontId="52" fillId="35" borderId="22" xfId="0" applyFont="1" applyFill="1" applyBorder="1" applyAlignment="1" applyProtection="1">
      <alignment horizontal="center" vertical="center" wrapText="1"/>
      <protection hidden="1"/>
    </xf>
    <xf numFmtId="0" fontId="52" fillId="35" borderId="23" xfId="0" applyFont="1" applyFill="1" applyBorder="1" applyAlignment="1" applyProtection="1">
      <alignment horizontal="center" vertical="center" wrapText="1"/>
      <protection hidden="1"/>
    </xf>
    <xf numFmtId="0" fontId="52" fillId="35" borderId="65" xfId="0" applyFont="1" applyFill="1" applyBorder="1" applyAlignment="1" applyProtection="1">
      <alignment horizontal="center" vertical="center" wrapText="1"/>
      <protection hidden="1"/>
    </xf>
    <xf numFmtId="0" fontId="40" fillId="55" borderId="66" xfId="0" applyFont="1" applyFill="1" applyBorder="1" applyAlignment="1" applyProtection="1">
      <alignment horizontal="center" vertical="center" wrapText="1"/>
      <protection hidden="1"/>
    </xf>
    <xf numFmtId="0" fontId="41" fillId="56" borderId="67" xfId="0" applyFont="1" applyFill="1" applyBorder="1" applyAlignment="1" applyProtection="1">
      <alignment horizontal="center" vertical="center" wrapText="1"/>
      <protection hidden="1" locked="0"/>
    </xf>
    <xf numFmtId="0" fontId="41" fillId="56" borderId="68" xfId="0" applyFont="1" applyFill="1" applyBorder="1" applyAlignment="1" applyProtection="1">
      <alignment horizontal="center" vertical="center" wrapText="1"/>
      <protection hidden="1" locked="0"/>
    </xf>
    <xf numFmtId="0" fontId="55" fillId="55" borderId="69" xfId="0" applyFont="1" applyFill="1" applyBorder="1" applyAlignment="1" applyProtection="1">
      <alignment horizontal="center" vertical="center" wrapText="1"/>
      <protection hidden="1"/>
    </xf>
    <xf numFmtId="0" fontId="55" fillId="55" borderId="70" xfId="0" applyFont="1" applyFill="1" applyBorder="1" applyAlignment="1" applyProtection="1">
      <alignment horizontal="center" vertical="center" wrapText="1"/>
      <protection hidden="1"/>
    </xf>
    <xf numFmtId="0" fontId="55" fillId="55" borderId="71" xfId="0" applyFont="1" applyFill="1" applyBorder="1" applyAlignment="1" applyProtection="1">
      <alignment horizontal="center" vertical="center" wrapText="1"/>
      <protection hidden="1"/>
    </xf>
    <xf numFmtId="0" fontId="55" fillId="55" borderId="72" xfId="0" applyFont="1" applyFill="1" applyBorder="1" applyAlignment="1" applyProtection="1">
      <alignment horizontal="center" vertical="center" wrapText="1"/>
      <protection hidden="1"/>
    </xf>
    <xf numFmtId="0" fontId="48" fillId="55" borderId="20" xfId="0" applyFont="1" applyFill="1" applyBorder="1" applyAlignment="1" applyProtection="1">
      <alignment horizontal="center" vertical="center" wrapText="1"/>
      <protection hidden="1"/>
    </xf>
    <xf numFmtId="0" fontId="48" fillId="55" borderId="0" xfId="0" applyFont="1" applyFill="1" applyBorder="1" applyAlignment="1" applyProtection="1">
      <alignment horizontal="center" vertical="center" wrapText="1"/>
      <protection hidden="1"/>
    </xf>
    <xf numFmtId="0" fontId="48" fillId="55" borderId="21" xfId="0" applyFont="1" applyFill="1" applyBorder="1" applyAlignment="1" applyProtection="1">
      <alignment horizontal="center" vertical="center" wrapText="1"/>
      <protection hidden="1"/>
    </xf>
    <xf numFmtId="0" fontId="39" fillId="40" borderId="63" xfId="0" applyFont="1" applyFill="1" applyBorder="1" applyAlignment="1" applyProtection="1">
      <alignment horizontal="center" vertical="center" wrapText="1"/>
      <protection hidden="1" locked="0"/>
    </xf>
    <xf numFmtId="0" fontId="39" fillId="40" borderId="64" xfId="0" applyFont="1" applyFill="1" applyBorder="1" applyAlignment="1" applyProtection="1">
      <alignment horizontal="center" vertical="center" wrapText="1"/>
      <protection hidden="1" locked="0"/>
    </xf>
    <xf numFmtId="0" fontId="57" fillId="35" borderId="20" xfId="0" applyFont="1" applyFill="1" applyBorder="1" applyAlignment="1" applyProtection="1">
      <alignment horizontal="left" vertical="center" wrapText="1"/>
      <protection hidden="1"/>
    </xf>
    <xf numFmtId="0" fontId="57" fillId="35" borderId="0" xfId="0" applyFont="1" applyFill="1" applyBorder="1" applyAlignment="1" applyProtection="1">
      <alignment horizontal="left" vertical="center" wrapText="1"/>
      <protection hidden="1"/>
    </xf>
    <xf numFmtId="0" fontId="57" fillId="35" borderId="21" xfId="0" applyFont="1" applyFill="1" applyBorder="1" applyAlignment="1" applyProtection="1">
      <alignment horizontal="left" vertical="center" wrapText="1"/>
      <protection hidden="1"/>
    </xf>
    <xf numFmtId="0" fontId="39" fillId="57" borderId="73" xfId="0" applyFont="1" applyFill="1" applyBorder="1" applyAlignment="1" applyProtection="1">
      <alignment horizontal="left" vertical="center" wrapText="1"/>
      <protection hidden="1" locked="0"/>
    </xf>
    <xf numFmtId="0" fontId="39" fillId="57" borderId="74" xfId="0" applyFont="1" applyFill="1" applyBorder="1" applyAlignment="1" applyProtection="1">
      <alignment horizontal="left" vertical="center" wrapText="1"/>
      <protection hidden="1" locked="0"/>
    </xf>
    <xf numFmtId="0" fontId="39" fillId="57" borderId="75" xfId="0" applyFont="1" applyFill="1" applyBorder="1" applyAlignment="1" applyProtection="1">
      <alignment horizontal="left" vertical="center" wrapText="1"/>
      <protection hidden="1" locked="0"/>
    </xf>
    <xf numFmtId="0" fontId="40" fillId="55" borderId="0" xfId="0" applyFont="1" applyFill="1" applyBorder="1" applyAlignment="1" applyProtection="1">
      <alignment horizontal="left" vertical="center" wrapText="1"/>
      <protection hidden="1"/>
    </xf>
    <xf numFmtId="0" fontId="24" fillId="55" borderId="0" xfId="0" applyFont="1" applyFill="1" applyAlignment="1" applyProtection="1">
      <alignment horizontal="center" vertical="center" wrapText="1"/>
      <protection hidden="1"/>
    </xf>
    <xf numFmtId="0" fontId="24" fillId="55" borderId="20" xfId="0" applyFont="1" applyFill="1" applyBorder="1" applyAlignment="1" applyProtection="1">
      <alignment horizontal="center" vertical="center" wrapText="1"/>
      <protection hidden="1"/>
    </xf>
    <xf numFmtId="0" fontId="21" fillId="55" borderId="0" xfId="0" applyFont="1" applyFill="1" applyBorder="1" applyAlignment="1" applyProtection="1">
      <alignment horizontal="center" vertical="center" wrapText="1"/>
      <protection hidden="1"/>
    </xf>
    <xf numFmtId="0" fontId="21" fillId="55" borderId="21" xfId="0" applyFont="1" applyFill="1" applyBorder="1" applyAlignment="1" applyProtection="1">
      <alignment horizontal="center" vertical="center" wrapText="1"/>
      <protection hidden="1"/>
    </xf>
    <xf numFmtId="0" fontId="28" fillId="55" borderId="23" xfId="0" applyFont="1" applyFill="1" applyBorder="1" applyAlignment="1" applyProtection="1">
      <alignment horizontal="center" vertical="center" wrapText="1"/>
      <protection hidden="1"/>
    </xf>
    <xf numFmtId="0" fontId="28" fillId="55" borderId="65" xfId="0" applyFont="1" applyFill="1" applyBorder="1" applyAlignment="1" applyProtection="1">
      <alignment horizontal="center" vertical="center" wrapText="1"/>
      <protection hidden="1"/>
    </xf>
    <xf numFmtId="0" fontId="19" fillId="55" borderId="0" xfId="0" applyFont="1" applyFill="1" applyBorder="1" applyAlignment="1" applyProtection="1">
      <alignment horizontal="left" vertical="center" wrapText="1"/>
      <protection hidden="1"/>
    </xf>
    <xf numFmtId="0" fontId="19" fillId="55" borderId="21" xfId="0" applyFont="1" applyFill="1" applyBorder="1" applyAlignment="1" applyProtection="1">
      <alignment horizontal="left" vertical="center" wrapText="1"/>
      <protection hidden="1"/>
    </xf>
    <xf numFmtId="0" fontId="20" fillId="55" borderId="0" xfId="0" applyFont="1" applyFill="1" applyBorder="1" applyAlignment="1" applyProtection="1">
      <alignment horizontal="center" vertical="center" wrapText="1"/>
      <protection hidden="1"/>
    </xf>
    <xf numFmtId="14" fontId="19" fillId="55" borderId="76" xfId="0" applyNumberFormat="1" applyFont="1" applyFill="1" applyBorder="1" applyAlignment="1" applyProtection="1">
      <alignment horizontal="center" vertical="center" wrapText="1"/>
      <protection hidden="1"/>
    </xf>
    <xf numFmtId="0" fontId="19" fillId="55" borderId="76" xfId="0" applyFont="1" applyFill="1" applyBorder="1" applyAlignment="1" applyProtection="1">
      <alignment horizontal="center" vertical="center" wrapText="1"/>
      <protection hidden="1"/>
    </xf>
    <xf numFmtId="0" fontId="19" fillId="55" borderId="54" xfId="0" applyFont="1" applyFill="1" applyBorder="1" applyAlignment="1" applyProtection="1">
      <alignment horizontal="center" vertical="center" wrapText="1"/>
      <protection hidden="1"/>
    </xf>
    <xf numFmtId="0" fontId="54" fillId="55" borderId="77" xfId="0" applyFont="1" applyFill="1" applyBorder="1" applyAlignment="1" applyProtection="1">
      <alignment horizontal="left" vertical="center" wrapText="1"/>
      <protection hidden="1"/>
    </xf>
    <xf numFmtId="0" fontId="54" fillId="55" borderId="78" xfId="0" applyFont="1" applyFill="1" applyBorder="1" applyAlignment="1" applyProtection="1">
      <alignment horizontal="left" vertical="center" wrapText="1"/>
      <protection hidden="1"/>
    </xf>
    <xf numFmtId="0" fontId="24" fillId="55" borderId="76" xfId="0" applyFont="1" applyFill="1" applyBorder="1" applyAlignment="1" applyProtection="1">
      <alignment horizontal="center" vertical="center" wrapText="1"/>
      <protection hidden="1"/>
    </xf>
    <xf numFmtId="0" fontId="24" fillId="55" borderId="54" xfId="0" applyFont="1" applyFill="1" applyBorder="1" applyAlignment="1" applyProtection="1">
      <alignment horizontal="center" vertical="center" wrapText="1"/>
      <protection hidden="1"/>
    </xf>
    <xf numFmtId="0" fontId="36" fillId="55" borderId="74" xfId="94" applyFont="1" applyFill="1" applyBorder="1" applyAlignment="1" applyProtection="1">
      <alignment horizontal="center" vertical="center" wrapText="1"/>
      <protection hidden="1"/>
    </xf>
    <xf numFmtId="0" fontId="36" fillId="55" borderId="62" xfId="94" applyFont="1" applyFill="1" applyBorder="1" applyAlignment="1" applyProtection="1">
      <alignment horizontal="center" vertical="center" wrapText="1"/>
      <protection hidden="1"/>
    </xf>
    <xf numFmtId="0" fontId="33" fillId="55" borderId="20" xfId="94" applyFont="1" applyFill="1" applyBorder="1" applyAlignment="1" applyProtection="1">
      <alignment horizontal="center" vertical="center" wrapText="1"/>
      <protection hidden="1"/>
    </xf>
    <xf numFmtId="0" fontId="33" fillId="55" borderId="0" xfId="94" applyFont="1" applyFill="1" applyBorder="1" applyAlignment="1" applyProtection="1">
      <alignment horizontal="center" vertical="center" wrapText="1"/>
      <protection hidden="1"/>
    </xf>
    <xf numFmtId="0" fontId="34" fillId="55" borderId="78" xfId="94" applyFont="1" applyFill="1" applyBorder="1" applyAlignment="1" applyProtection="1">
      <alignment horizontal="center" vertical="center" wrapText="1"/>
      <protection hidden="1"/>
    </xf>
    <xf numFmtId="0" fontId="34" fillId="55" borderId="79" xfId="94" applyFont="1" applyFill="1" applyBorder="1" applyAlignment="1" applyProtection="1">
      <alignment horizontal="center" vertical="center" wrapText="1"/>
      <protection hidden="1"/>
    </xf>
    <xf numFmtId="0" fontId="34" fillId="55" borderId="20" xfId="94" applyFont="1" applyFill="1" applyBorder="1" applyAlignment="1" applyProtection="1">
      <alignment horizontal="center" vertical="center" wrapText="1"/>
      <protection hidden="1"/>
    </xf>
    <xf numFmtId="0" fontId="34" fillId="55" borderId="0" xfId="94" applyFont="1" applyFill="1" applyBorder="1" applyAlignment="1" applyProtection="1">
      <alignment horizontal="center" vertical="center" wrapText="1"/>
      <protection hidden="1"/>
    </xf>
    <xf numFmtId="0" fontId="34" fillId="55" borderId="21" xfId="94" applyFont="1" applyFill="1" applyBorder="1" applyAlignment="1" applyProtection="1">
      <alignment horizontal="center" vertical="center" wrapText="1"/>
      <protection hidden="1"/>
    </xf>
    <xf numFmtId="0" fontId="35" fillId="55" borderId="57" xfId="94" applyFont="1" applyFill="1" applyBorder="1" applyAlignment="1" applyProtection="1">
      <alignment horizontal="left" vertical="center" wrapText="1"/>
      <protection hidden="1"/>
    </xf>
    <xf numFmtId="0" fontId="35" fillId="55" borderId="80" xfId="94" applyFont="1" applyFill="1" applyBorder="1" applyAlignment="1" applyProtection="1">
      <alignment horizontal="left" vertical="center" wrapText="1"/>
      <protection hidden="1"/>
    </xf>
    <xf numFmtId="0" fontId="30" fillId="55" borderId="0" xfId="0" applyFont="1" applyFill="1" applyBorder="1" applyAlignment="1" applyProtection="1">
      <alignment horizontal="center" wrapText="1"/>
      <protection hidden="1"/>
    </xf>
    <xf numFmtId="14" fontId="30" fillId="55" borderId="0" xfId="0" applyNumberFormat="1" applyFont="1" applyFill="1" applyBorder="1" applyAlignment="1" applyProtection="1">
      <alignment horizontal="center" vertical="top" wrapText="1"/>
      <protection hidden="1"/>
    </xf>
    <xf numFmtId="0" fontId="18" fillId="55" borderId="0" xfId="0" applyFont="1" applyFill="1" applyBorder="1" applyAlignment="1" applyProtection="1">
      <alignment horizontal="center" vertical="top" wrapText="1"/>
      <protection hidden="1"/>
    </xf>
    <xf numFmtId="0" fontId="18" fillId="55" borderId="78" xfId="0" applyFont="1" applyFill="1" applyBorder="1" applyAlignment="1" applyProtection="1">
      <alignment horizontal="center" vertical="center" wrapText="1"/>
      <protection hidden="1"/>
    </xf>
    <xf numFmtId="0" fontId="18" fillId="55" borderId="0" xfId="0" applyFont="1" applyFill="1" applyBorder="1" applyAlignment="1" applyProtection="1">
      <alignment horizontal="center" vertical="center" wrapText="1"/>
      <protection hidden="1"/>
    </xf>
    <xf numFmtId="0" fontId="18" fillId="55" borderId="21" xfId="0" applyFont="1" applyFill="1" applyBorder="1" applyAlignment="1" applyProtection="1">
      <alignment horizontal="center" vertical="center" wrapText="1"/>
      <protection hidden="1"/>
    </xf>
    <xf numFmtId="0" fontId="21" fillId="55" borderId="22" xfId="0" applyFont="1" applyFill="1" applyBorder="1" applyAlignment="1" applyProtection="1">
      <alignment horizontal="center" vertical="center" wrapText="1"/>
      <protection hidden="1"/>
    </xf>
    <xf numFmtId="0" fontId="21" fillId="55" borderId="65" xfId="0" applyFont="1" applyFill="1" applyBorder="1" applyAlignment="1" applyProtection="1">
      <alignment horizontal="center" vertical="center" wrapText="1"/>
      <protection hidden="1"/>
    </xf>
    <xf numFmtId="0" fontId="21" fillId="55" borderId="24" xfId="0" applyFont="1" applyFill="1" applyBorder="1" applyAlignment="1" applyProtection="1">
      <alignment horizontal="center" vertical="center" wrapText="1"/>
      <protection hidden="1"/>
    </xf>
    <xf numFmtId="0" fontId="21" fillId="55" borderId="29" xfId="0" applyFont="1" applyFill="1" applyBorder="1" applyAlignment="1" applyProtection="1">
      <alignment horizontal="center" vertical="center" wrapText="1"/>
      <protection hidden="1"/>
    </xf>
    <xf numFmtId="0" fontId="32" fillId="55" borderId="22" xfId="0" applyFont="1" applyFill="1" applyBorder="1" applyAlignment="1" applyProtection="1">
      <alignment horizontal="center" vertical="center" wrapText="1"/>
      <protection hidden="1"/>
    </xf>
    <xf numFmtId="0" fontId="32" fillId="55" borderId="65" xfId="0" applyFont="1" applyFill="1" applyBorder="1" applyAlignment="1" applyProtection="1">
      <alignment horizontal="center" vertical="center" wrapText="1"/>
      <protection hidden="1"/>
    </xf>
    <xf numFmtId="0" fontId="32" fillId="55" borderId="24" xfId="0" applyFont="1" applyFill="1" applyBorder="1" applyAlignment="1" applyProtection="1">
      <alignment horizontal="center" vertical="center" wrapText="1"/>
      <protection hidden="1"/>
    </xf>
    <xf numFmtId="0" fontId="32" fillId="55" borderId="29" xfId="0" applyFont="1" applyFill="1" applyBorder="1" applyAlignment="1" applyProtection="1">
      <alignment horizontal="center" vertical="center" wrapText="1"/>
      <protection hidden="1"/>
    </xf>
    <xf numFmtId="0" fontId="30" fillId="55" borderId="0" xfId="0" applyFont="1" applyFill="1" applyAlignment="1" applyProtection="1">
      <alignment horizontal="center" vertical="top" wrapText="1"/>
      <protection hidden="1"/>
    </xf>
    <xf numFmtId="0" fontId="31" fillId="55" borderId="0" xfId="0" applyFont="1" applyFill="1" applyBorder="1" applyAlignment="1" applyProtection="1">
      <alignment horizontal="center" vertical="center" wrapText="1"/>
      <protection hidden="1"/>
    </xf>
    <xf numFmtId="0" fontId="62" fillId="55" borderId="20" xfId="94" applyFont="1" applyFill="1" applyBorder="1" applyAlignment="1" applyProtection="1">
      <alignment horizontal="center" vertical="center" wrapText="1"/>
      <protection hidden="1"/>
    </xf>
    <xf numFmtId="0" fontId="62" fillId="55" borderId="0" xfId="94" applyFont="1" applyFill="1" applyBorder="1" applyAlignment="1" applyProtection="1">
      <alignment horizontal="center" vertical="center" wrapText="1"/>
      <protection hidden="1"/>
    </xf>
    <xf numFmtId="0" fontId="62" fillId="55" borderId="21" xfId="94" applyFont="1" applyFill="1" applyBorder="1" applyAlignment="1" applyProtection="1">
      <alignment horizontal="center" vertical="center" wrapText="1"/>
      <protection hidden="1"/>
    </xf>
    <xf numFmtId="0" fontId="34" fillId="55" borderId="20" xfId="94" applyFont="1" applyFill="1" applyBorder="1" applyAlignment="1" applyProtection="1">
      <alignment horizontal="left" vertical="center" wrapText="1"/>
      <protection hidden="1"/>
    </xf>
    <xf numFmtId="0" fontId="34" fillId="55" borderId="0" xfId="94" applyFont="1" applyFill="1" applyBorder="1" applyAlignment="1" applyProtection="1">
      <alignment horizontal="left" vertical="center" wrapText="1"/>
      <protection hidden="1"/>
    </xf>
    <xf numFmtId="0" fontId="34" fillId="55" borderId="21" xfId="94" applyFont="1" applyFill="1" applyBorder="1" applyAlignment="1" applyProtection="1">
      <alignment horizontal="left" vertical="center" wrapText="1"/>
      <protection hidden="1"/>
    </xf>
    <xf numFmtId="0" fontId="33" fillId="55" borderId="47" xfId="94" applyFont="1" applyFill="1" applyBorder="1" applyAlignment="1" applyProtection="1">
      <alignment horizontal="center" vertical="center" textRotation="255" wrapText="1"/>
      <protection hidden="1"/>
    </xf>
    <xf numFmtId="0" fontId="33" fillId="55" borderId="48" xfId="94" applyFont="1" applyFill="1" applyBorder="1" applyAlignment="1" applyProtection="1">
      <alignment horizontal="center" vertical="center" textRotation="255" wrapText="1"/>
      <protection hidden="1"/>
    </xf>
    <xf numFmtId="0" fontId="66" fillId="35" borderId="24" xfId="0" applyFont="1" applyFill="1" applyBorder="1" applyAlignment="1" applyProtection="1">
      <alignment horizontal="left" vertical="center" wrapText="1"/>
      <protection hidden="1"/>
    </xf>
    <xf numFmtId="0" fontId="66" fillId="35" borderId="25" xfId="0" applyFont="1" applyFill="1" applyBorder="1" applyAlignment="1" applyProtection="1">
      <alignment horizontal="left" vertical="center" wrapText="1"/>
      <protection hidden="1"/>
    </xf>
    <xf numFmtId="0" fontId="66" fillId="35" borderId="29" xfId="0" applyFont="1" applyFill="1" applyBorder="1" applyAlignment="1" applyProtection="1">
      <alignment horizontal="left" vertical="center" wrapText="1"/>
      <protection hidden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2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1466850</xdr:colOff>
      <xdr:row>7</xdr:row>
      <xdr:rowOff>66675</xdr:rowOff>
    </xdr:from>
    <xdr:to>
      <xdr:col>10</xdr:col>
      <xdr:colOff>1590675</xdr:colOff>
      <xdr:row>8</xdr:row>
      <xdr:rowOff>104775</xdr:rowOff>
    </xdr:to>
    <xdr:sp>
      <xdr:nvSpPr>
        <xdr:cNvPr id="1" name="Стрелка вверх 1"/>
        <xdr:cNvSpPr>
          <a:spLocks/>
        </xdr:cNvSpPr>
      </xdr:nvSpPr>
      <xdr:spPr>
        <a:xfrm>
          <a:off x="15192375" y="1714500"/>
          <a:ext cx="123825" cy="238125"/>
        </a:xfrm>
        <a:prstGeom prst="upArrow">
          <a:avLst>
            <a:gd name="adj" fmla="val -28995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619125</xdr:colOff>
      <xdr:row>3</xdr:row>
      <xdr:rowOff>9525</xdr:rowOff>
    </xdr:to>
    <xdr:pic>
      <xdr:nvPicPr>
        <xdr:cNvPr id="1" name="Рисунок 2" descr="fes65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381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85" zoomScaleNormal="85" workbookViewId="0" topLeftCell="A1">
      <selection activeCell="B6" sqref="B6"/>
    </sheetView>
  </sheetViews>
  <sheetFormatPr defaultColWidth="8.875" defaultRowHeight="12.75"/>
  <cols>
    <col min="1" max="1" width="17.00390625" style="1" customWidth="1"/>
    <col min="2" max="2" width="26.375" style="1" customWidth="1"/>
    <col min="3" max="3" width="7.75390625" style="1" customWidth="1"/>
    <col min="4" max="4" width="16.125" style="1" customWidth="1"/>
    <col min="5" max="5" width="21.00390625" style="1" customWidth="1"/>
    <col min="6" max="6" width="20.25390625" style="1" customWidth="1"/>
    <col min="7" max="7" width="19.125" style="1" customWidth="1"/>
    <col min="8" max="8" width="16.00390625" style="1" customWidth="1"/>
    <col min="9" max="9" width="16.75390625" style="1" customWidth="1"/>
    <col min="10" max="10" width="19.75390625" style="1" customWidth="1"/>
    <col min="11" max="11" width="22.00390625" style="1" customWidth="1"/>
    <col min="12" max="12" width="9.625" style="2" customWidth="1"/>
    <col min="13" max="13" width="16.125" style="2" hidden="1" customWidth="1"/>
    <col min="14" max="14" width="15.125" style="2" hidden="1" customWidth="1"/>
    <col min="15" max="18" width="8.875" style="2" hidden="1" customWidth="1"/>
    <col min="19" max="19" width="11.375" style="2" hidden="1" customWidth="1"/>
    <col min="20" max="23" width="8.875" style="2" hidden="1" customWidth="1"/>
    <col min="24" max="24" width="13.625" style="2" hidden="1" customWidth="1"/>
    <col min="25" max="26" width="25.00390625" style="2" hidden="1" customWidth="1"/>
    <col min="27" max="27" width="20.125" style="16" hidden="1" customWidth="1"/>
    <col min="28" max="28" width="14.75390625" style="2" hidden="1" customWidth="1"/>
    <col min="29" max="29" width="8.875" style="1" hidden="1" customWidth="1"/>
    <col min="30" max="30" width="8.875" style="1" customWidth="1"/>
    <col min="31" max="16384" width="8.875" style="1" customWidth="1"/>
  </cols>
  <sheetData>
    <row r="1" spans="1:11" ht="21" customHeight="1">
      <c r="A1" s="170" t="s">
        <v>166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21" customHeight="1">
      <c r="A2" s="185" t="s">
        <v>168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11" ht="20.25" customHeight="1">
      <c r="A3" s="185" t="s">
        <v>167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22.5" customHeight="1" thickBot="1">
      <c r="A4" s="243" t="s">
        <v>169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13.5" thickBot="1">
      <c r="A5" s="32"/>
      <c r="B5" s="3"/>
      <c r="C5" s="3"/>
      <c r="D5" s="3"/>
      <c r="E5" s="3"/>
      <c r="F5" s="3"/>
      <c r="G5" s="3"/>
      <c r="H5" s="3"/>
      <c r="I5" s="3"/>
      <c r="J5" s="3"/>
      <c r="K5" s="33"/>
    </row>
    <row r="6" spans="1:28" s="4" customFormat="1" ht="16.5" customHeight="1" thickBot="1">
      <c r="A6" s="77" t="s">
        <v>22</v>
      </c>
      <c r="B6" s="49"/>
      <c r="C6" s="50"/>
      <c r="D6" s="51" t="s">
        <v>26</v>
      </c>
      <c r="E6" s="80"/>
      <c r="F6" s="120" t="s">
        <v>116</v>
      </c>
      <c r="G6" s="173" t="s">
        <v>136</v>
      </c>
      <c r="H6" s="174" t="s">
        <v>160</v>
      </c>
      <c r="I6" s="174"/>
      <c r="J6" s="174"/>
      <c r="K6" s="17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8"/>
      <c r="AB6" s="3"/>
    </row>
    <row r="7" spans="1:28" s="4" customFormat="1" ht="15" customHeight="1" thickBot="1">
      <c r="A7" s="77" t="s">
        <v>23</v>
      </c>
      <c r="B7" s="49"/>
      <c r="C7" s="50"/>
      <c r="D7" s="191" t="s">
        <v>73</v>
      </c>
      <c r="E7" s="164"/>
      <c r="F7" s="183" t="s">
        <v>134</v>
      </c>
      <c r="G7" s="173"/>
      <c r="H7" s="174"/>
      <c r="I7" s="174"/>
      <c r="J7" s="174"/>
      <c r="K7" s="17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28"/>
      <c r="AB7" s="3"/>
    </row>
    <row r="8" spans="1:28" s="4" customFormat="1" ht="15.75" customHeight="1">
      <c r="A8" s="78" t="s">
        <v>76</v>
      </c>
      <c r="B8" s="49"/>
      <c r="C8" s="50"/>
      <c r="D8" s="191"/>
      <c r="E8" s="165"/>
      <c r="F8" s="184"/>
      <c r="G8" s="52"/>
      <c r="H8" s="51"/>
      <c r="I8" s="51"/>
      <c r="J8" s="50"/>
      <c r="K8" s="5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8"/>
      <c r="AB8" s="3"/>
    </row>
    <row r="9" spans="1:28" s="4" customFormat="1" ht="19.5" customHeight="1" thickBot="1">
      <c r="A9" s="77" t="s">
        <v>12</v>
      </c>
      <c r="B9" s="49"/>
      <c r="C9" s="50"/>
      <c r="D9" s="54"/>
      <c r="E9" s="54"/>
      <c r="F9" s="50"/>
      <c r="G9" s="52"/>
      <c r="H9" s="51"/>
      <c r="I9" s="51"/>
      <c r="J9" s="50"/>
      <c r="K9" s="5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8"/>
      <c r="AB9" s="3"/>
    </row>
    <row r="10" spans="1:28" s="4" customFormat="1" ht="20.25" customHeight="1" thickBot="1">
      <c r="A10" s="77" t="s">
        <v>74</v>
      </c>
      <c r="B10" s="149"/>
      <c r="C10" s="50"/>
      <c r="D10" s="52" t="s">
        <v>0</v>
      </c>
      <c r="E10" s="55"/>
      <c r="F10" s="50"/>
      <c r="G10" s="52"/>
      <c r="H10" s="176" t="s">
        <v>2</v>
      </c>
      <c r="I10" s="177"/>
      <c r="J10" s="178"/>
      <c r="K10" s="1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8"/>
      <c r="AB10" s="3"/>
    </row>
    <row r="11" spans="1:28" s="4" customFormat="1" ht="24.75" customHeight="1">
      <c r="A11" s="123" t="s">
        <v>165</v>
      </c>
      <c r="B11" s="79"/>
      <c r="C11" s="50"/>
      <c r="D11" s="52" t="s">
        <v>1</v>
      </c>
      <c r="E11" s="56"/>
      <c r="F11" s="114" t="s">
        <v>63</v>
      </c>
      <c r="G11" s="188"/>
      <c r="H11" s="189"/>
      <c r="I11" s="189"/>
      <c r="J11" s="190"/>
      <c r="K11" s="5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28"/>
      <c r="AB11" s="3"/>
    </row>
    <row r="12" spans="1:28" s="4" customFormat="1" ht="13.5" thickBot="1">
      <c r="A12" s="58"/>
      <c r="B12" s="59"/>
      <c r="C12" s="59"/>
      <c r="D12" s="59"/>
      <c r="E12" s="59"/>
      <c r="F12" s="59"/>
      <c r="G12" s="60"/>
      <c r="H12" s="61"/>
      <c r="I12" s="61"/>
      <c r="J12" s="61"/>
      <c r="K12" s="6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8"/>
      <c r="AB12" s="3"/>
    </row>
    <row r="13" spans="1:28" s="8" customFormat="1" ht="54" customHeight="1" thickBot="1">
      <c r="A13" s="63" t="s">
        <v>3</v>
      </c>
      <c r="B13" s="64" t="s">
        <v>69</v>
      </c>
      <c r="C13" s="65" t="s">
        <v>5</v>
      </c>
      <c r="D13" s="66" t="s">
        <v>149</v>
      </c>
      <c r="E13" s="66" t="s">
        <v>60</v>
      </c>
      <c r="F13" s="66" t="s">
        <v>61</v>
      </c>
      <c r="G13" s="151" t="s">
        <v>145</v>
      </c>
      <c r="H13" s="65" t="s">
        <v>148</v>
      </c>
      <c r="I13" s="65" t="s">
        <v>77</v>
      </c>
      <c r="J13" s="66" t="s">
        <v>6</v>
      </c>
      <c r="K13" s="67" t="s">
        <v>7</v>
      </c>
      <c r="L13" s="7"/>
      <c r="M13" s="7"/>
      <c r="N13" s="2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29"/>
      <c r="AB13" s="7"/>
    </row>
    <row r="14" spans="1:29" s="11" customFormat="1" ht="21.75" thickBot="1">
      <c r="A14" s="127">
        <v>1</v>
      </c>
      <c r="B14" s="128">
        <v>2</v>
      </c>
      <c r="C14" s="124">
        <v>3</v>
      </c>
      <c r="D14" s="125">
        <v>4</v>
      </c>
      <c r="E14" s="128">
        <v>5</v>
      </c>
      <c r="F14" s="129">
        <v>6</v>
      </c>
      <c r="G14" s="124">
        <v>7</v>
      </c>
      <c r="H14" s="125">
        <v>8</v>
      </c>
      <c r="I14" s="125">
        <v>9</v>
      </c>
      <c r="J14" s="130">
        <v>10</v>
      </c>
      <c r="K14" s="131">
        <v>11</v>
      </c>
      <c r="L14" s="9"/>
      <c r="M14" s="9"/>
      <c r="N14" s="10" t="s">
        <v>8</v>
      </c>
      <c r="O14" s="10" t="s">
        <v>9</v>
      </c>
      <c r="P14" s="10" t="s">
        <v>10</v>
      </c>
      <c r="Q14" s="10" t="s">
        <v>11</v>
      </c>
      <c r="R14" s="10" t="s">
        <v>12</v>
      </c>
      <c r="S14" s="10" t="s">
        <v>13</v>
      </c>
      <c r="T14" s="10" t="s">
        <v>14</v>
      </c>
      <c r="U14" s="10" t="s">
        <v>15</v>
      </c>
      <c r="V14" s="10" t="s">
        <v>16</v>
      </c>
      <c r="W14" s="10" t="s">
        <v>17</v>
      </c>
      <c r="X14" s="10" t="s">
        <v>18</v>
      </c>
      <c r="Y14" s="10" t="s">
        <v>114</v>
      </c>
      <c r="Z14" s="10" t="s">
        <v>115</v>
      </c>
      <c r="AA14" s="30"/>
      <c r="AB14" s="9"/>
      <c r="AC14" s="122" t="s">
        <v>105</v>
      </c>
    </row>
    <row r="15" spans="1:29" s="15" customFormat="1" ht="24.75" customHeight="1">
      <c r="A15" s="106"/>
      <c r="B15" s="107"/>
      <c r="C15" s="108"/>
      <c r="D15" s="109"/>
      <c r="E15" s="108" t="s">
        <v>47</v>
      </c>
      <c r="F15" s="108" t="s">
        <v>66</v>
      </c>
      <c r="G15" s="110" t="s">
        <v>66</v>
      </c>
      <c r="H15" s="109"/>
      <c r="I15" s="108"/>
      <c r="J15" s="155"/>
      <c r="K15" s="152" t="str">
        <f aca="true" t="shared" si="0" ref="K15:K22">IF(O15="ок",IF(AND(S15="да",W15="да"),IF(C15="кобель","допущен","допущена"),IF(C15="кобель","не допущен","не допущена")&amp;IF(AND(S15="да",W15="нет")," по прививке",IF(AND(S15="нет",W15="да")," по возрасту",""))),IF(O15="пусто","",O15))</f>
        <v>введите породу и/или кличку</v>
      </c>
      <c r="L15" s="12"/>
      <c r="M15" s="12"/>
      <c r="N15" s="13" t="str">
        <f aca="true" t="shared" si="1" ref="N15:N22">IF(S15="шапка","нет шапки",IF(AND(ISBLANK(A15),ISBLANK(B15),ISBLANK(C15),ISBLANK(D15),ISBLANK(E15),ISBLANK(F15),ISBLANK(G15),ISBLANK(H15)),"пусто",IF(OR($P15="нет",$Q15="нет"),"нет порода/кличка",IF(OR($R15="нет",$T15="нет"),"нет пол/федерация",IF(OR($U15="нет",$V15="нет"),"нет родословная/чип",IF(OR(ISBLANK(D15),ISBLANK(H15)),"нет возраст/прививка","ок"))))))</f>
        <v>нет порода/кличка</v>
      </c>
      <c r="O15" s="13" t="str">
        <f aca="true" t="shared" si="2" ref="O15:O22">IF(OR(N15="ок",N15="пусто"),N15,IF(N15="нет порода/кличка","введите породу и/или кличку",IF(N15="нет пол/федерация","введите пол и/или федерацию",IF(N15="нет родословная/чип","введите родосл. и/или чип",IF(N15="нет шапки","нет реквизитов дисциплины","введите возраст и/или дату прививки")))))</f>
        <v>введите породу и/или кличку</v>
      </c>
      <c r="P15" s="13" t="str">
        <f aca="true" t="shared" si="3" ref="P15:P22">IF(ISBLANK(A15),"нет","да")</f>
        <v>нет</v>
      </c>
      <c r="Q15" s="13" t="str">
        <f aca="true" t="shared" si="4" ref="Q15:R22">IF(ISBLANK(B15),"нет","да")</f>
        <v>нет</v>
      </c>
      <c r="R15" s="13" t="str">
        <f t="shared" si="4"/>
        <v>нет</v>
      </c>
      <c r="S15" s="13" t="str">
        <f>IF(выбор_дисц_гр="пусто","шапка",IF(OR(ISBLANK(A15),ISBLANK(B15)),"-",IF(OR(AND(OR(EXACT("Нарт",LEFT(поле_дисциплина,4)),EXACT("Дети",LEFT(поле_дисциплина,4))),ВВОД!D15&lt;=data_upr),AND(EXACT("Лыжи",LEFT(поле_дисциплина,4)),ВВОД!D15&lt;=data_skid),AND(EXACT("Байк",LEFT(поле_дисциплина,4)),ВВОД!D15&lt;=data_skid),AND(EXACT("Скут",LEFT(поле_дисциплина,4)),ВВОД!D15&lt;=data_skid),AND(EXACT("Дети",LEFT(поле_дисциплина,4)),ВВОД!D15&lt;=data_upr)),"да","нет")))</f>
        <v>-</v>
      </c>
      <c r="T15" s="13" t="str">
        <f aca="true" t="shared" si="5" ref="T15:V22">IF(ISBLANK(E15),"нет","да")</f>
        <v>да</v>
      </c>
      <c r="U15" s="13" t="str">
        <f t="shared" si="5"/>
        <v>да</v>
      </c>
      <c r="V15" s="13" t="str">
        <f t="shared" si="5"/>
        <v>да</v>
      </c>
      <c r="W15" s="13" t="str">
        <f aca="true" t="shared" si="6" ref="W15:W22">IF(OR(ISBLANK(A15),ISBLANK(B15)),"-",IF(AND(H15&lt;=priv_finish,H15&gt;=priv_start),"да","нет"))</f>
        <v>-</v>
      </c>
      <c r="X15" s="13" t="str">
        <f>IF(ISBLANK(поле_дисциплина),"пусто",поле_дисциплина)</f>
        <v>Нарта-спринт 2 собаки, 18-20 лет Sp22J</v>
      </c>
      <c r="Y15" s="13" t="s">
        <v>120</v>
      </c>
      <c r="Z15" s="13" t="s">
        <v>162</v>
      </c>
      <c r="AA15" s="16" t="s">
        <v>33</v>
      </c>
      <c r="AB15" s="14" t="s">
        <v>51</v>
      </c>
      <c r="AC15" s="150" t="s">
        <v>134</v>
      </c>
    </row>
    <row r="16" spans="1:29" s="15" customFormat="1" ht="24.75" customHeight="1">
      <c r="A16" s="156"/>
      <c r="B16" s="68"/>
      <c r="C16" s="69"/>
      <c r="D16" s="126"/>
      <c r="E16" s="69" t="s">
        <v>47</v>
      </c>
      <c r="F16" s="69" t="s">
        <v>66</v>
      </c>
      <c r="G16" s="70" t="s">
        <v>66</v>
      </c>
      <c r="H16" s="126"/>
      <c r="I16" s="69"/>
      <c r="J16" s="157"/>
      <c r="K16" s="153" t="str">
        <f t="shared" si="0"/>
        <v>введите породу и/или кличку</v>
      </c>
      <c r="L16" s="12"/>
      <c r="M16" s="12"/>
      <c r="N16" s="13" t="str">
        <f t="shared" si="1"/>
        <v>нет порода/кличка</v>
      </c>
      <c r="O16" s="13" t="str">
        <f t="shared" si="2"/>
        <v>введите породу и/или кличку</v>
      </c>
      <c r="P16" s="13" t="str">
        <f t="shared" si="3"/>
        <v>нет</v>
      </c>
      <c r="Q16" s="13" t="str">
        <f t="shared" si="4"/>
        <v>нет</v>
      </c>
      <c r="R16" s="13" t="str">
        <f t="shared" si="4"/>
        <v>нет</v>
      </c>
      <c r="S16" s="13" t="str">
        <f>IF(выбор_дисц_гр="пусто","шапка",IF(OR(ISBLANK(A16),ISBLANK(B16)),"-",IF(OR(AND(OR(EXACT("Нарт",LEFT(поле_дисциплина,4)),EXACT("Дети",LEFT(поле_дисциплина,4))),ВВОД!D16&lt;=data_upr),AND(EXACT("Лыжи",LEFT(поле_дисциплина,4)),ВВОД!D16&lt;=data_skid),AND(EXACT("Байк",LEFT(поле_дисциплина,4)),ВВОД!D16&lt;=data_skid),AND(EXACT("Скут",LEFT(поле_дисциплина,4)),ВВОД!D16&lt;=data_skid),AND(EXACT("Дети",LEFT(поле_дисциплина,4)),ВВОД!D16&lt;=data_upr)),"да","нет")))</f>
        <v>-</v>
      </c>
      <c r="T16" s="13" t="str">
        <f t="shared" si="5"/>
        <v>да</v>
      </c>
      <c r="U16" s="13" t="str">
        <f t="shared" si="5"/>
        <v>да</v>
      </c>
      <c r="V16" s="13" t="str">
        <f t="shared" si="5"/>
        <v>да</v>
      </c>
      <c r="W16" s="13" t="str">
        <f t="shared" si="6"/>
        <v>-</v>
      </c>
      <c r="X16" s="13"/>
      <c r="Y16" s="13" t="s">
        <v>121</v>
      </c>
      <c r="Z16" s="13" t="s">
        <v>163</v>
      </c>
      <c r="AA16" s="16" t="s">
        <v>34</v>
      </c>
      <c r="AB16" s="14" t="s">
        <v>52</v>
      </c>
      <c r="AC16" s="121" t="s">
        <v>97</v>
      </c>
    </row>
    <row r="17" spans="1:29" s="15" customFormat="1" ht="24.75" customHeight="1">
      <c r="A17" s="156"/>
      <c r="B17" s="68"/>
      <c r="C17" s="69"/>
      <c r="D17" s="126"/>
      <c r="E17" s="69" t="s">
        <v>47</v>
      </c>
      <c r="F17" s="69" t="s">
        <v>66</v>
      </c>
      <c r="G17" s="70" t="s">
        <v>66</v>
      </c>
      <c r="H17" s="126"/>
      <c r="I17" s="69"/>
      <c r="J17" s="157"/>
      <c r="K17" s="153" t="str">
        <f t="shared" si="0"/>
        <v>введите породу и/или кличку</v>
      </c>
      <c r="L17" s="12"/>
      <c r="M17" s="12"/>
      <c r="N17" s="13" t="str">
        <f t="shared" si="1"/>
        <v>нет порода/кличка</v>
      </c>
      <c r="O17" s="13" t="str">
        <f t="shared" si="2"/>
        <v>введите породу и/или кличку</v>
      </c>
      <c r="P17" s="13" t="str">
        <f t="shared" si="3"/>
        <v>нет</v>
      </c>
      <c r="Q17" s="13" t="str">
        <f t="shared" si="4"/>
        <v>нет</v>
      </c>
      <c r="R17" s="13" t="str">
        <f t="shared" si="4"/>
        <v>нет</v>
      </c>
      <c r="S17" s="13" t="str">
        <f>IF(выбор_дисц_гр="пусто","шапка",IF(OR(ISBLANK(A17),ISBLANK(B17)),"-",IF(OR(AND(OR(EXACT("Нарт",LEFT(поле_дисциплина,4)),EXACT("Дети",LEFT(поле_дисциплина,4))),ВВОД!D17&lt;=data_upr),AND(EXACT("Лыжи",LEFT(поле_дисциплина,4)),ВВОД!D17&lt;=data_skid),AND(EXACT("Байк",LEFT(поле_дисциплина,4)),ВВОД!D17&lt;=data_skid),AND(EXACT("Скут",LEFT(поле_дисциплина,4)),ВВОД!D17&lt;=data_skid),AND(EXACT("Дети",LEFT(поле_дисциплина,4)),ВВОД!D17&lt;=data_upr)),"да","нет")))</f>
        <v>-</v>
      </c>
      <c r="T17" s="13" t="str">
        <f t="shared" si="5"/>
        <v>да</v>
      </c>
      <c r="U17" s="13" t="str">
        <f t="shared" si="5"/>
        <v>да</v>
      </c>
      <c r="V17" s="13" t="str">
        <f t="shared" si="5"/>
        <v>да</v>
      </c>
      <c r="W17" s="13" t="str">
        <f t="shared" si="6"/>
        <v>-</v>
      </c>
      <c r="X17" s="13"/>
      <c r="Y17" s="13" t="s">
        <v>89</v>
      </c>
      <c r="Z17" s="13" t="s">
        <v>156</v>
      </c>
      <c r="AA17" s="85" t="s">
        <v>72</v>
      </c>
      <c r="AB17" s="14" t="s">
        <v>53</v>
      </c>
      <c r="AC17" s="121" t="s">
        <v>104</v>
      </c>
    </row>
    <row r="18" spans="1:29" s="15" customFormat="1" ht="24.75" customHeight="1">
      <c r="A18" s="156"/>
      <c r="B18" s="68"/>
      <c r="C18" s="69"/>
      <c r="D18" s="126"/>
      <c r="E18" s="69" t="s">
        <v>47</v>
      </c>
      <c r="F18" s="69" t="s">
        <v>66</v>
      </c>
      <c r="G18" s="70" t="s">
        <v>66</v>
      </c>
      <c r="H18" s="126"/>
      <c r="I18" s="69"/>
      <c r="J18" s="157"/>
      <c r="K18" s="153" t="str">
        <f t="shared" si="0"/>
        <v>введите породу и/или кличку</v>
      </c>
      <c r="L18" s="12"/>
      <c r="M18" s="12"/>
      <c r="N18" s="13" t="str">
        <f t="shared" si="1"/>
        <v>нет порода/кличка</v>
      </c>
      <c r="O18" s="13" t="str">
        <f t="shared" si="2"/>
        <v>введите породу и/или кличку</v>
      </c>
      <c r="P18" s="13" t="str">
        <f t="shared" si="3"/>
        <v>нет</v>
      </c>
      <c r="Q18" s="13" t="str">
        <f t="shared" si="4"/>
        <v>нет</v>
      </c>
      <c r="R18" s="13" t="str">
        <f t="shared" si="4"/>
        <v>нет</v>
      </c>
      <c r="S18" s="13" t="str">
        <f>IF(выбор_дисц_гр="пусто","шапка",IF(OR(ISBLANK(A18),ISBLANK(B18)),"-",IF(OR(AND(OR(EXACT("Нарт",LEFT(поле_дисциплина,4)),EXACT("Дети",LEFT(поле_дисциплина,4))),ВВОД!D18&lt;=data_upr),AND(EXACT("Лыжи",LEFT(поле_дисциплина,4)),ВВОД!D18&lt;=data_skid),AND(EXACT("Байк",LEFT(поле_дисциплина,4)),ВВОД!D18&lt;=data_skid),AND(EXACT("Скут",LEFT(поле_дисциплина,4)),ВВОД!D18&lt;=data_skid),AND(EXACT("Дети",LEFT(поле_дисциплина,4)),ВВОД!D18&lt;=data_upr)),"да","нет")))</f>
        <v>-</v>
      </c>
      <c r="T18" s="13" t="str">
        <f t="shared" si="5"/>
        <v>да</v>
      </c>
      <c r="U18" s="13" t="str">
        <f t="shared" si="5"/>
        <v>да</v>
      </c>
      <c r="V18" s="13" t="str">
        <f t="shared" si="5"/>
        <v>да</v>
      </c>
      <c r="W18" s="13" t="str">
        <f t="shared" si="6"/>
        <v>-</v>
      </c>
      <c r="X18" s="13"/>
      <c r="Y18" s="13" t="s">
        <v>88</v>
      </c>
      <c r="Z18" s="13" t="s">
        <v>157</v>
      </c>
      <c r="AA18" s="16" t="s">
        <v>35</v>
      </c>
      <c r="AB18" s="14" t="s">
        <v>47</v>
      </c>
      <c r="AC18" s="121" t="s">
        <v>98</v>
      </c>
    </row>
    <row r="19" spans="1:29" s="15" customFormat="1" ht="24.75" customHeight="1">
      <c r="A19" s="156"/>
      <c r="B19" s="68"/>
      <c r="C19" s="69"/>
      <c r="D19" s="126"/>
      <c r="E19" s="69" t="s">
        <v>47</v>
      </c>
      <c r="F19" s="69" t="s">
        <v>66</v>
      </c>
      <c r="G19" s="70" t="s">
        <v>66</v>
      </c>
      <c r="H19" s="126"/>
      <c r="I19" s="69"/>
      <c r="J19" s="157"/>
      <c r="K19" s="153" t="str">
        <f t="shared" si="0"/>
        <v>введите породу и/или кличку</v>
      </c>
      <c r="L19" s="12"/>
      <c r="M19" s="12"/>
      <c r="N19" s="13" t="str">
        <f t="shared" si="1"/>
        <v>нет порода/кличка</v>
      </c>
      <c r="O19" s="13" t="str">
        <f t="shared" si="2"/>
        <v>введите породу и/или кличку</v>
      </c>
      <c r="P19" s="13" t="str">
        <f t="shared" si="3"/>
        <v>нет</v>
      </c>
      <c r="Q19" s="13" t="str">
        <f t="shared" si="4"/>
        <v>нет</v>
      </c>
      <c r="R19" s="13" t="str">
        <f t="shared" si="4"/>
        <v>нет</v>
      </c>
      <c r="S19" s="13" t="str">
        <f>IF(выбор_дисц_гр="пусто","шапка",IF(OR(ISBLANK(A19),ISBLANK(B19)),"-",IF(OR(AND(OR(EXACT("Нарт",LEFT(поле_дисциплина,4)),EXACT("Дети",LEFT(поле_дисциплина,4))),ВВОД!D19&lt;=data_upr),AND(EXACT("Лыжи",LEFT(поле_дисциплина,4)),ВВОД!D19&lt;=data_skid),AND(EXACT("Байк",LEFT(поле_дисциплина,4)),ВВОД!D19&lt;=data_skid),AND(EXACT("Скут",LEFT(поле_дисциплина,4)),ВВОД!D19&lt;=data_skid),AND(EXACT("Дети",LEFT(поле_дисциплина,4)),ВВОД!D19&lt;=data_upr)),"да","нет")))</f>
        <v>-</v>
      </c>
      <c r="T19" s="13" t="str">
        <f t="shared" si="5"/>
        <v>да</v>
      </c>
      <c r="U19" s="13" t="str">
        <f t="shared" si="5"/>
        <v>да</v>
      </c>
      <c r="V19" s="13" t="str">
        <f t="shared" si="5"/>
        <v>да</v>
      </c>
      <c r="W19" s="13" t="str">
        <f t="shared" si="6"/>
        <v>-</v>
      </c>
      <c r="X19" s="13"/>
      <c r="Y19" s="13" t="s">
        <v>86</v>
      </c>
      <c r="Z19" s="13" t="s">
        <v>158</v>
      </c>
      <c r="AA19" s="16" t="s">
        <v>36</v>
      </c>
      <c r="AB19" s="14"/>
      <c r="AC19" s="121" t="s">
        <v>99</v>
      </c>
    </row>
    <row r="20" spans="1:29" s="15" customFormat="1" ht="24.75" customHeight="1">
      <c r="A20" s="156"/>
      <c r="B20" s="68"/>
      <c r="C20" s="69"/>
      <c r="D20" s="126"/>
      <c r="E20" s="69" t="s">
        <v>47</v>
      </c>
      <c r="F20" s="69" t="s">
        <v>66</v>
      </c>
      <c r="G20" s="70" t="s">
        <v>66</v>
      </c>
      <c r="H20" s="126"/>
      <c r="I20" s="69"/>
      <c r="J20" s="157"/>
      <c r="K20" s="153" t="str">
        <f t="shared" si="0"/>
        <v>введите породу и/или кличку</v>
      </c>
      <c r="L20" s="12"/>
      <c r="M20" s="12"/>
      <c r="N20" s="13" t="str">
        <f t="shared" si="1"/>
        <v>нет порода/кличка</v>
      </c>
      <c r="O20" s="13" t="str">
        <f>IF(OR(N20="ок",N20="пусто"),N20,IF(N20="нет порода/кличка","введите породу и/или кличку",IF(N20="нет пол/федерация","введите пол и/или федерацию",IF(N20="нет родословная/чип","введите родосл. и/или чип",IF(N20="нет шапки","нет реквизитов дисциплины","введите возраст и/или дату прививки")))))</f>
        <v>введите породу и/или кличку</v>
      </c>
      <c r="P20" s="13" t="str">
        <f aca="true" t="shared" si="7" ref="P20:R21">IF(ISBLANK(A20),"нет","да")</f>
        <v>нет</v>
      </c>
      <c r="Q20" s="13" t="str">
        <f t="shared" si="7"/>
        <v>нет</v>
      </c>
      <c r="R20" s="13" t="str">
        <f t="shared" si="7"/>
        <v>нет</v>
      </c>
      <c r="S20" s="13" t="str">
        <f>IF(выбор_дисц_гр="пусто","шапка",IF(OR(ISBLANK(A20),ISBLANK(B20)),"-",IF(OR(AND(OR(EXACT("Нарт",LEFT(поле_дисциплина,4)),EXACT("Дети",LEFT(поле_дисциплина,4))),ВВОД!D20&lt;=data_upr),AND(EXACT("Лыжи",LEFT(поле_дисциплина,4)),ВВОД!D20&lt;=data_skid),AND(EXACT("Байк",LEFT(поле_дисциплина,4)),ВВОД!D20&lt;=data_skid),AND(EXACT("Скут",LEFT(поле_дисциплина,4)),ВВОД!D20&lt;=data_skid),AND(EXACT("Дети",LEFT(поле_дисциплина,4)),ВВОД!D20&lt;=data_upr)),"да","нет")))</f>
        <v>-</v>
      </c>
      <c r="T20" s="13" t="str">
        <f aca="true" t="shared" si="8" ref="T20:V21">IF(ISBLANK(E20),"нет","да")</f>
        <v>да</v>
      </c>
      <c r="U20" s="13" t="str">
        <f t="shared" si="8"/>
        <v>да</v>
      </c>
      <c r="V20" s="13" t="str">
        <f t="shared" si="8"/>
        <v>да</v>
      </c>
      <c r="W20" s="13" t="str">
        <f t="shared" si="6"/>
        <v>-</v>
      </c>
      <c r="X20" s="13"/>
      <c r="Y20" s="13" t="s">
        <v>87</v>
      </c>
      <c r="Z20" s="13" t="s">
        <v>159</v>
      </c>
      <c r="AA20" s="16" t="s">
        <v>40</v>
      </c>
      <c r="AB20" s="14"/>
      <c r="AC20" s="121" t="s">
        <v>100</v>
      </c>
    </row>
    <row r="21" spans="1:29" s="15" customFormat="1" ht="24.75" customHeight="1">
      <c r="A21" s="156"/>
      <c r="B21" s="68"/>
      <c r="C21" s="69"/>
      <c r="D21" s="126"/>
      <c r="E21" s="69" t="s">
        <v>47</v>
      </c>
      <c r="F21" s="69" t="s">
        <v>66</v>
      </c>
      <c r="G21" s="70" t="s">
        <v>66</v>
      </c>
      <c r="H21" s="126"/>
      <c r="I21" s="69"/>
      <c r="J21" s="157"/>
      <c r="K21" s="153" t="str">
        <f t="shared" si="0"/>
        <v>введите породу и/или кличку</v>
      </c>
      <c r="L21" s="12"/>
      <c r="M21" s="12"/>
      <c r="N21" s="13" t="str">
        <f t="shared" si="1"/>
        <v>нет порода/кличка</v>
      </c>
      <c r="O21" s="13" t="str">
        <f>IF(OR(N21="ок",N21="пусто"),N21,IF(N21="нет порода/кличка","введите породу и/или кличку",IF(N21="нет пол/федерация","введите пол и/или федерацию",IF(N21="нет родословная/чип","введите родосл. и/или чип",IF(N21="нет шапки","нет реквизитов дисциплины","введите возраст и/или дату прививки")))))</f>
        <v>введите породу и/или кличку</v>
      </c>
      <c r="P21" s="13" t="str">
        <f t="shared" si="7"/>
        <v>нет</v>
      </c>
      <c r="Q21" s="13" t="str">
        <f t="shared" si="7"/>
        <v>нет</v>
      </c>
      <c r="R21" s="13" t="str">
        <f t="shared" si="7"/>
        <v>нет</v>
      </c>
      <c r="S21" s="13" t="str">
        <f>IF(выбор_дисц_гр="пусто","шапка",IF(OR(ISBLANK(A21),ISBLANK(B21)),"-",IF(OR(AND(OR(EXACT("Нарт",LEFT(поле_дисциплина,4)),EXACT("Дети",LEFT(поле_дисциплина,4))),ВВОД!D21&lt;=data_upr),AND(EXACT("Лыжи",LEFT(поле_дисциплина,4)),ВВОД!D21&lt;=data_skid),AND(EXACT("Байк",LEFT(поле_дисциплина,4)),ВВОД!D21&lt;=data_skid),AND(EXACT("Скут",LEFT(поле_дисциплина,4)),ВВОД!D21&lt;=data_skid),AND(EXACT("Дети",LEFT(поле_дисциплина,4)),ВВОД!D21&lt;=data_upr)),"да","нет")))</f>
        <v>-</v>
      </c>
      <c r="T21" s="13" t="str">
        <f t="shared" si="8"/>
        <v>да</v>
      </c>
      <c r="U21" s="13" t="str">
        <f t="shared" si="8"/>
        <v>да</v>
      </c>
      <c r="V21" s="13" t="str">
        <f t="shared" si="8"/>
        <v>да</v>
      </c>
      <c r="W21" s="13" t="str">
        <f t="shared" si="6"/>
        <v>-</v>
      </c>
      <c r="X21" s="13"/>
      <c r="Y21" s="13" t="s">
        <v>124</v>
      </c>
      <c r="Z21" s="13" t="s">
        <v>160</v>
      </c>
      <c r="AA21" s="16" t="s">
        <v>75</v>
      </c>
      <c r="AB21" s="14"/>
      <c r="AC21" s="121" t="s">
        <v>101</v>
      </c>
    </row>
    <row r="22" spans="1:29" s="15" customFormat="1" ht="24.75" customHeight="1" thickBot="1">
      <c r="A22" s="158"/>
      <c r="B22" s="111"/>
      <c r="C22" s="112"/>
      <c r="D22" s="132"/>
      <c r="E22" s="112" t="s">
        <v>47</v>
      </c>
      <c r="F22" s="112" t="s">
        <v>66</v>
      </c>
      <c r="G22" s="113" t="s">
        <v>66</v>
      </c>
      <c r="H22" s="132"/>
      <c r="I22" s="112"/>
      <c r="J22" s="159"/>
      <c r="K22" s="154" t="str">
        <f t="shared" si="0"/>
        <v>введите породу и/или кличку</v>
      </c>
      <c r="L22" s="12"/>
      <c r="M22" s="12"/>
      <c r="N22" s="13" t="str">
        <f t="shared" si="1"/>
        <v>нет порода/кличка</v>
      </c>
      <c r="O22" s="13" t="str">
        <f t="shared" si="2"/>
        <v>введите породу и/или кличку</v>
      </c>
      <c r="P22" s="13" t="str">
        <f t="shared" si="3"/>
        <v>нет</v>
      </c>
      <c r="Q22" s="13" t="str">
        <f t="shared" si="4"/>
        <v>нет</v>
      </c>
      <c r="R22" s="13" t="str">
        <f t="shared" si="4"/>
        <v>нет</v>
      </c>
      <c r="S22" s="13" t="str">
        <f>IF(выбор_дисц_гр="пусто","шапка",IF(OR(ISBLANK(A22),ISBLANK(B22)),"-",IF(OR(AND(OR(EXACT("Нарт",LEFT(поле_дисциплина,4)),EXACT("Дети",LEFT(поле_дисциплина,4))),ВВОД!D22&lt;=data_upr),AND(EXACT("Лыжи",LEFT(поле_дисциплина,4)),ВВОД!D22&lt;=data_skid),AND(EXACT("Байк",LEFT(поле_дисциплина,4)),ВВОД!D22&lt;=data_skid),AND(EXACT("Скут",LEFT(поле_дисциплина,4)),ВВОД!D22&lt;=data_skid),AND(EXACT("Дети",LEFT(поле_дисциплина,4)),ВВОД!D22&lt;=data_upr)),"да","нет")))</f>
        <v>-</v>
      </c>
      <c r="T22" s="13" t="str">
        <f t="shared" si="5"/>
        <v>да</v>
      </c>
      <c r="U22" s="13" t="str">
        <f t="shared" si="5"/>
        <v>да</v>
      </c>
      <c r="V22" s="13" t="str">
        <f t="shared" si="5"/>
        <v>да</v>
      </c>
      <c r="W22" s="13" t="str">
        <f t="shared" si="6"/>
        <v>-</v>
      </c>
      <c r="X22" s="13"/>
      <c r="Y22" s="13" t="s">
        <v>125</v>
      </c>
      <c r="Z22" s="13" t="s">
        <v>161</v>
      </c>
      <c r="AA22" s="16" t="s">
        <v>37</v>
      </c>
      <c r="AB22" s="14"/>
      <c r="AC22" s="121" t="s">
        <v>102</v>
      </c>
    </row>
    <row r="23" spans="1:29" ht="36" customHeight="1">
      <c r="A23" s="180" t="s">
        <v>19</v>
      </c>
      <c r="B23" s="181"/>
      <c r="C23" s="181"/>
      <c r="D23" s="181"/>
      <c r="E23" s="181"/>
      <c r="F23" s="182"/>
      <c r="G23" s="71"/>
      <c r="H23" s="169" t="s">
        <v>62</v>
      </c>
      <c r="I23" s="82"/>
      <c r="J23" s="72"/>
      <c r="K23" s="147" t="s">
        <v>20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 t="s">
        <v>122</v>
      </c>
      <c r="Z23" s="13" t="s">
        <v>130</v>
      </c>
      <c r="AA23" s="16" t="s">
        <v>49</v>
      </c>
      <c r="AB23" s="14"/>
      <c r="AC23" s="121" t="s">
        <v>103</v>
      </c>
    </row>
    <row r="24" spans="1:27" ht="43.5" customHeight="1">
      <c r="A24" s="166" t="s">
        <v>71</v>
      </c>
      <c r="B24" s="167"/>
      <c r="C24" s="167"/>
      <c r="D24" s="167"/>
      <c r="E24" s="167"/>
      <c r="F24" s="168"/>
      <c r="G24" s="73"/>
      <c r="H24" s="169"/>
      <c r="I24" s="82"/>
      <c r="J24" s="74"/>
      <c r="K24" s="118" t="str">
        <f>IF(period=2,CONCATENATE("Велосипед, скутер - 18 мес. и более (д.р. по ",(TEXT(data_skid,"Д МММ ГГГГ")),"г.)"),CONCATENATE("Лыжи-спринт - 15 мес. и более (д.р. по ",(TEXT(data_skid,"Д МММ ГГГГ")),"г.)"))</f>
        <v>Лыжи-спринт - 15 мес. и более (д.р. по 17 ноя 2017г.)</v>
      </c>
      <c r="L24" s="14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3"/>
      <c r="Y24" s="13" t="s">
        <v>123</v>
      </c>
      <c r="Z24" s="13" t="s">
        <v>117</v>
      </c>
      <c r="AA24" s="16" t="s">
        <v>38</v>
      </c>
    </row>
    <row r="25" spans="1:27" ht="33.75">
      <c r="A25" s="166" t="s">
        <v>70</v>
      </c>
      <c r="B25" s="167"/>
      <c r="C25" s="167"/>
      <c r="D25" s="167"/>
      <c r="E25" s="167"/>
      <c r="F25" s="168"/>
      <c r="G25" s="75"/>
      <c r="H25" s="116" t="str">
        <f>CONCATENATE("с ",(TEXT(priv_start,"Д МММ ГГГГ")),"г.")</f>
        <v>с 17 фев 2018г.</v>
      </c>
      <c r="I25" s="83"/>
      <c r="J25" s="74"/>
      <c r="K25" s="118" t="str">
        <f>IF(period=2,CONCATENATE("Кросс, карт - 12 мес. и более (д.р. по ",(TEXT(data_upr,"Д МММ ГГГГ")),"г.)"),CONCATENATE("Нарта-спринт - 12 мес. и более (д.р. по ",(TEXT(data_upr,"Д МММ ГГГГ")),"г.)"))</f>
        <v>Нарта-спринт - 12 мес. и более (д.р. по 17 фев 2018г.)</v>
      </c>
      <c r="L25" s="14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 t="s">
        <v>90</v>
      </c>
      <c r="Z25" s="13" t="s">
        <v>137</v>
      </c>
      <c r="AA25" s="16" t="s">
        <v>46</v>
      </c>
    </row>
    <row r="26" spans="1:27" ht="40.5" customHeight="1" thickBot="1">
      <c r="A26" s="161" t="str">
        <f>CONCATENATE(Дата!C4,"                                           ",Дата!C2)</f>
        <v>Чемпионат и Первенство Сахалинской области по ездовому спорту                                           17 февраля 2019 года</v>
      </c>
      <c r="B26" s="162"/>
      <c r="C26" s="162"/>
      <c r="D26" s="162"/>
      <c r="E26" s="162"/>
      <c r="F26" s="163"/>
      <c r="G26" s="76"/>
      <c r="H26" s="117" t="str">
        <f>CONCATENATE("по ",(TEXT(priv_finish,"Д МММ ГГГГ")),"г.")</f>
        <v>по 17 янв 2019г.</v>
      </c>
      <c r="I26" s="84"/>
      <c r="J26" s="74"/>
      <c r="K26" s="119" t="str">
        <f>CONCATENATE("Детские старты - 12 мес. и более (д.р. по ",(TEXT(data_upr,"Д МММ ГГГГ")),"г.)")</f>
        <v>Детские старты - 12 мес. и более (д.р. по 17 фев 2018г.)</v>
      </c>
      <c r="L26" s="14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 t="s">
        <v>91</v>
      </c>
      <c r="AA26" s="16" t="s">
        <v>39</v>
      </c>
    </row>
    <row r="27" spans="14:27" ht="21"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 t="s">
        <v>126</v>
      </c>
      <c r="AA27" s="16" t="s">
        <v>41</v>
      </c>
    </row>
    <row r="28" spans="14:27" ht="21"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3"/>
      <c r="Y28" s="13" t="s">
        <v>127</v>
      </c>
      <c r="AA28" s="16" t="s">
        <v>42</v>
      </c>
    </row>
    <row r="29" spans="24:27" ht="21">
      <c r="X29" s="13"/>
      <c r="Y29" s="13" t="s">
        <v>128</v>
      </c>
      <c r="AA29" s="16" t="s">
        <v>43</v>
      </c>
    </row>
    <row r="30" spans="24:27" ht="21">
      <c r="X30" s="13"/>
      <c r="Y30" s="13" t="s">
        <v>129</v>
      </c>
      <c r="AA30" s="16" t="s">
        <v>48</v>
      </c>
    </row>
    <row r="31" spans="25:27" ht="21">
      <c r="Y31" s="13" t="s">
        <v>92</v>
      </c>
      <c r="Z31" s="28"/>
      <c r="AA31" s="16" t="s">
        <v>44</v>
      </c>
    </row>
    <row r="32" spans="25:27" ht="21">
      <c r="Y32" s="13" t="s">
        <v>93</v>
      </c>
      <c r="Z32" s="1"/>
      <c r="AA32" s="16" t="s">
        <v>45</v>
      </c>
    </row>
    <row r="33" spans="25:27" ht="21">
      <c r="Y33" s="13" t="s">
        <v>96</v>
      </c>
      <c r="AA33" s="16" t="s">
        <v>54</v>
      </c>
    </row>
    <row r="34" spans="25:27" ht="16.5" customHeight="1">
      <c r="Y34" s="13" t="s">
        <v>94</v>
      </c>
      <c r="AA34" s="16" t="s">
        <v>50</v>
      </c>
    </row>
    <row r="35" spans="25:27" ht="16.5" customHeight="1">
      <c r="Y35" s="13" t="s">
        <v>95</v>
      </c>
      <c r="AA35" s="16" t="s">
        <v>67</v>
      </c>
    </row>
    <row r="36" ht="21">
      <c r="AA36" s="16" t="s">
        <v>68</v>
      </c>
    </row>
    <row r="37" ht="16.5" customHeight="1">
      <c r="AA37" s="16" t="s">
        <v>47</v>
      </c>
    </row>
    <row r="38" ht="16.5" customHeight="1">
      <c r="AA38" s="1"/>
    </row>
    <row r="39" ht="16.5" customHeight="1"/>
    <row r="40" ht="16.5" customHeight="1"/>
    <row r="41" ht="16.5" customHeight="1"/>
    <row r="42" ht="16.5" customHeight="1"/>
    <row r="43" ht="16.5" customHeight="1"/>
  </sheetData>
  <sheetProtection password="EA80" sheet="1"/>
  <mergeCells count="16">
    <mergeCell ref="A2:K2"/>
    <mergeCell ref="A3:K3"/>
    <mergeCell ref="A4:K4"/>
    <mergeCell ref="A24:F24"/>
    <mergeCell ref="G11:J11"/>
    <mergeCell ref="D7:D8"/>
    <mergeCell ref="A26:F26"/>
    <mergeCell ref="E7:E8"/>
    <mergeCell ref="A25:F25"/>
    <mergeCell ref="H23:H24"/>
    <mergeCell ref="A1:K1"/>
    <mergeCell ref="G6:G7"/>
    <mergeCell ref="H6:K7"/>
    <mergeCell ref="H10:K10"/>
    <mergeCell ref="A23:F23"/>
    <mergeCell ref="F7:F8"/>
  </mergeCells>
  <conditionalFormatting sqref="K15:K22">
    <cfRule type="cellIs" priority="3" dxfId="1" operator="greaterThan" stopIfTrue="1">
      <formula>"не"</formula>
    </cfRule>
  </conditionalFormatting>
  <dataValidations count="10">
    <dataValidation type="whole" allowBlank="1" showInputMessage="1" showErrorMessage="1" promptTitle="Номер телефона" prompt="Номер телефона необходимо вводить в десятизначном формате (с кодом города) (9625813703), используя только цифры.&#10;&#10;Скобки, пробелы, дефисы и прочие специальные символы не используются!." errorTitle="Ошибка" error="Вероятно Вы ввели неправильный номер телефона!&#10;&#10;Повторите ввод!" sqref="E10">
      <formula1>1111111</formula1>
      <formula2>9999999999</formula2>
    </dataValidation>
    <dataValidation type="list" allowBlank="1" showErrorMessage="1" errorTitle="Ошибка ввода" error="Нажмите &quot;Отмена&quot; и выберите пол собаки из списка." sqref="C15:C22">
      <formula1>"кобель,сука"</formula1>
      <formula2>0</formula2>
    </dataValidation>
    <dataValidation type="list" allowBlank="1" showInputMessage="1" showErrorMessage="1" sqref="E15:E22">
      <formula1>$AB$15:$AB$18</formula1>
    </dataValidation>
    <dataValidation type="list" allowBlank="1" showInputMessage="1" showErrorMessage="1" sqref="A15:A22">
      <formula1>$AA$15:$AA$37</formula1>
    </dataValidation>
    <dataValidation type="list" allowBlank="1" showInputMessage="1" showErrorMessage="1" promptTitle="Описание классов" errorTitle="Ошибка ввода" error="Нажмите &quot;Отмена&quot; и выберите дисциплину из списка.&#10;&#10;Примечание:&#10;Если Вы не видите стрелочку доступа к списку справа от поля &quot;Дисциплина&quot;, сдвиньте сообщение с подсказкой с помощью указателя мышки." sqref="H6:K7">
      <formula1>IF(period=2,$Y$15:$Y$35,$Z$15:$Z$25)</formula1>
    </dataValidation>
    <dataValidation type="list" allowBlank="1" showInputMessage="1" showErrorMessage="1" sqref="F7:F8">
      <formula1>$AC$15:$AC$23</formula1>
    </dataValidation>
    <dataValidation type="list" allowBlank="1" showInputMessage="1" showErrorMessage="1" sqref="B9">
      <formula1>"Муж.,Жен."</formula1>
    </dataValidation>
    <dataValidation allowBlank="1" showInputMessage="1" showErrorMessage="1" promptTitle="Указывается только по прописке!" prompt="Указывается только по прописке или месту регистрации!!!" sqref="E6"/>
    <dataValidation errorStyle="information" type="date" allowBlank="1" showInputMessage="1" showErrorMessage="1" prompt="Прививка от бешенства должна быть сделана в период: с 17 февраля 2018 года по 17 января 2019 года" error="Прививка от бешенства должна быть сделана в период: с 17 февраля 2018 года по 17 января 2019 года" sqref="H15:H22">
      <formula1>43148</formula1>
      <formula2>43482</formula2>
    </dataValidation>
    <dataValidation errorStyle="information" type="date" operator="lessThan" allowBlank="1" showInputMessage="1" showErrorMessage="1" error="Извините, но Ваша собака не подходит по возрасту. Кросс, карт,нарты-спринт  - 12 мес. и более. &#10;Лыжи-спринт, карт - 15 мес. и более.&#10;Велосипед, скутер - 18 мес. и более" sqref="D15:D22">
      <formula1>43149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1" sqref="C1:G1"/>
    </sheetView>
  </sheetViews>
  <sheetFormatPr defaultColWidth="8.875" defaultRowHeight="12.75"/>
  <cols>
    <col min="1" max="1" width="10.75390625" style="18" customWidth="1"/>
    <col min="2" max="2" width="23.625" style="18" customWidth="1"/>
    <col min="3" max="3" width="7.75390625" style="18" customWidth="1"/>
    <col min="4" max="4" width="12.375" style="18" customWidth="1"/>
    <col min="5" max="5" width="21.875" style="18" customWidth="1"/>
    <col min="6" max="6" width="16.375" style="18" customWidth="1"/>
    <col min="7" max="7" width="21.75390625" style="18" customWidth="1"/>
    <col min="8" max="8" width="15.25390625" style="18" hidden="1" customWidth="1"/>
    <col min="9" max="9" width="14.75390625" style="18" hidden="1" customWidth="1"/>
    <col min="10" max="10" width="14.00390625" style="18" hidden="1" customWidth="1"/>
    <col min="11" max="11" width="8.875" style="18" customWidth="1"/>
    <col min="12" max="16384" width="8.875" style="18" customWidth="1"/>
  </cols>
  <sheetData>
    <row r="1" spans="1:7" ht="28.5" customHeight="1">
      <c r="A1" s="34"/>
      <c r="B1" s="35"/>
      <c r="C1" s="196" t="s">
        <v>106</v>
      </c>
      <c r="D1" s="196"/>
      <c r="E1" s="196"/>
      <c r="F1" s="196"/>
      <c r="G1" s="197"/>
    </row>
    <row r="2" spans="1:9" ht="19.5">
      <c r="A2" s="36"/>
      <c r="B2" s="19"/>
      <c r="C2" s="194" t="str">
        <f>sorevn</f>
        <v>Соревнования по ездовому спорту (0710005411Я)</v>
      </c>
      <c r="D2" s="194"/>
      <c r="E2" s="194"/>
      <c r="F2" s="194"/>
      <c r="G2" s="195"/>
      <c r="H2" s="148" t="s">
        <v>119</v>
      </c>
      <c r="I2" s="45" t="s">
        <v>118</v>
      </c>
    </row>
    <row r="3" spans="1:10" ht="52.5" customHeight="1">
      <c r="A3" s="36"/>
      <c r="B3" s="17"/>
      <c r="C3" s="194" t="str">
        <f>IF(period=1,I3,H3)</f>
        <v>Первенство Сахалинской области по ездовому спорту</v>
      </c>
      <c r="D3" s="194"/>
      <c r="E3" s="194"/>
      <c r="F3" s="194"/>
      <c r="G3" s="195"/>
      <c r="H3" s="193" t="str">
        <f>IF(OR(EXACT("J",RIGHT(дисц_класс,1))),Дата!C6,IF(OR(EXACT("лет",RIGHT(дисц_класс,3))),"Детские старты",Дата!C5))</f>
        <v>Первенство Сахалинской области по ездовому спорту</v>
      </c>
      <c r="I3" s="192" t="str">
        <f>IF(OR(EXACT("J",RIGHT(дисц_класс,1))),Дата!C6,IF(OR(EXACT("лет",RIGHT(дисц_класс,3))),"Детские старты",Дата!C5))</f>
        <v>Первенство Сахалинской области по ездовому спорту</v>
      </c>
      <c r="J3" s="21" t="str">
        <f>дисц_класс</f>
        <v>Нарта-спринт 2 собаки, 18-20 лет Sp22J</v>
      </c>
    </row>
    <row r="4" spans="1:9" ht="8.25" customHeight="1">
      <c r="A4" s="36"/>
      <c r="B4" s="17"/>
      <c r="C4" s="194"/>
      <c r="D4" s="194"/>
      <c r="E4" s="194"/>
      <c r="F4" s="194"/>
      <c r="G4" s="195"/>
      <c r="H4" s="193"/>
      <c r="I4" s="192"/>
    </row>
    <row r="5" spans="1:7" ht="19.5" customHeight="1">
      <c r="A5" s="36"/>
      <c r="B5" s="20" t="s">
        <v>59</v>
      </c>
      <c r="C5" s="201">
        <f>data</f>
        <v>43513</v>
      </c>
      <c r="D5" s="201"/>
      <c r="E5" s="20" t="s">
        <v>21</v>
      </c>
      <c r="F5" s="202" t="s">
        <v>55</v>
      </c>
      <c r="G5" s="203"/>
    </row>
    <row r="6" spans="1:7" ht="21" customHeight="1">
      <c r="A6" s="36"/>
      <c r="B6" s="20" t="s">
        <v>58</v>
      </c>
      <c r="C6" s="198" t="str">
        <f>Дата!C1</f>
        <v>Сахалинская область, с.Троицкое</v>
      </c>
      <c r="D6" s="198"/>
      <c r="E6" s="198"/>
      <c r="F6" s="198"/>
      <c r="G6" s="199"/>
    </row>
    <row r="7" spans="1:7" ht="6.75" customHeight="1" thickBot="1">
      <c r="A7" s="36"/>
      <c r="B7" s="19"/>
      <c r="C7" s="19"/>
      <c r="D7" s="19"/>
      <c r="E7" s="19"/>
      <c r="F7" s="19"/>
      <c r="G7" s="37"/>
    </row>
    <row r="8" spans="1:7" ht="21" customHeight="1">
      <c r="A8" s="32" t="s">
        <v>22</v>
      </c>
      <c r="B8" s="135" t="str">
        <f>IF(ISBLANK(ВВОД!$B$6),"не заполнена",ВВОД!$B$6)</f>
        <v>не заполнена</v>
      </c>
      <c r="C8" s="219" t="s">
        <v>29</v>
      </c>
      <c r="D8" s="219"/>
      <c r="E8" s="200" t="s">
        <v>112</v>
      </c>
      <c r="F8" s="225" t="str">
        <f>IF(ISBLANK(ВВОД!$H$6),"не заполнена",ВВОД!$H$6)</f>
        <v>Нарта-спринт 2 собаки, 18-20 лет Sp22J</v>
      </c>
      <c r="G8" s="226"/>
    </row>
    <row r="9" spans="1:11" ht="20.25" thickBot="1">
      <c r="A9" s="32" t="s">
        <v>23</v>
      </c>
      <c r="B9" s="135" t="str">
        <f>IF(ISBLANK(ВВОД!$B$7),"не заполнено",ВВОД!$B$7)</f>
        <v>не заполнено</v>
      </c>
      <c r="C9" s="220" t="str">
        <f>IF(ISBLANK(ВВОД!$B$10),"не заполнена",ВВОД!$B$10)</f>
        <v>не заполнена</v>
      </c>
      <c r="D9" s="220"/>
      <c r="E9" s="200"/>
      <c r="F9" s="227"/>
      <c r="G9" s="228"/>
      <c r="I9" s="19"/>
      <c r="J9" s="19"/>
      <c r="K9" s="19"/>
    </row>
    <row r="10" spans="1:11" ht="21" customHeight="1">
      <c r="A10" s="32" t="s">
        <v>76</v>
      </c>
      <c r="B10" s="135" t="str">
        <f>IF(ISBLANK(ВВОД!$B$8)," ",ВВОД!$B$8)</f>
        <v> </v>
      </c>
      <c r="C10" s="233" t="str">
        <f>IF(ISBLANK(ВВОД!$B$9)," ",CONCATENATE("пол: ",ВВОД!$B$9))</f>
        <v> </v>
      </c>
      <c r="D10" s="233"/>
      <c r="E10" s="134"/>
      <c r="F10" s="86"/>
      <c r="G10" s="133"/>
      <c r="H10" s="148" t="s">
        <v>119</v>
      </c>
      <c r="I10" s="45" t="s">
        <v>118</v>
      </c>
      <c r="J10" s="19"/>
      <c r="K10" s="19"/>
    </row>
    <row r="11" spans="1:11" ht="19.5">
      <c r="A11" s="38" t="s">
        <v>24</v>
      </c>
      <c r="B11" s="3" t="str">
        <f>IF(ISBLANK(ВВОД!$E$7),"---",ВВОД!$E$7)</f>
        <v>---</v>
      </c>
      <c r="C11" s="219" t="s">
        <v>135</v>
      </c>
      <c r="D11" s="219"/>
      <c r="E11" s="45" t="s">
        <v>25</v>
      </c>
      <c r="F11" s="47" t="str">
        <f>IF(period=1,I11,H11)</f>
        <v>6,1</v>
      </c>
      <c r="G11" s="46" t="str">
        <f>IF(OR(EXACT("200",LEFT(F11,3))),"М","КМ")</f>
        <v>КМ</v>
      </c>
      <c r="H11" s="148" t="str">
        <f>IF(OR(EXACT("крос",LEFT(дисц_класс,4))),"3",IF(OR(EXACT("лет",RIGHT(дисц_класс,3))),"200","5,4"))</f>
        <v>5,4</v>
      </c>
      <c r="I11" s="45" t="str">
        <f>IF(OR(EXACT("Sp6",RIGHT(дисц_класс,3)),EXACT("Sp4",RIGHT(дисц_класс,3)),EXACT("Sp4J",RIGHT(дисц_класс,4))),"6,1",IF(OR(EXACT("лет",RIGHT(дисц_класс,3))),"200",IF(EXACT("chJ",RIGHT(дисц_класс,3)),"6,1","6,1")))</f>
        <v>6,1</v>
      </c>
      <c r="J11" s="19"/>
      <c r="K11" s="19"/>
    </row>
    <row r="12" spans="1:11" ht="20.25" thickBot="1">
      <c r="A12" s="38" t="s">
        <v>26</v>
      </c>
      <c r="B12" s="3" t="str">
        <f>IF(ISBLANK(ВВОД!$E$6),"не заполнен",ВВОД!$E$6)</f>
        <v>не заполнен</v>
      </c>
      <c r="C12" s="221" t="str">
        <f>IF(ISBLANK(ВВОД!$F$7),"не заполнен",ВВОД!$F$7)</f>
        <v>нет</v>
      </c>
      <c r="D12" s="221"/>
      <c r="E12" s="3"/>
      <c r="F12" s="19"/>
      <c r="G12" s="37"/>
      <c r="I12" s="19"/>
      <c r="J12" s="19"/>
      <c r="K12" s="19"/>
    </row>
    <row r="13" spans="1:7" ht="9.75" customHeight="1">
      <c r="A13" s="36"/>
      <c r="B13" s="19"/>
      <c r="C13" s="19"/>
      <c r="D13" s="19"/>
      <c r="E13" s="234" t="s">
        <v>27</v>
      </c>
      <c r="F13" s="229"/>
      <c r="G13" s="230"/>
    </row>
    <row r="14" spans="1:7" ht="21.75" customHeight="1" thickBot="1">
      <c r="A14" s="38" t="s">
        <v>28</v>
      </c>
      <c r="B14" s="48" t="str">
        <f>IF(ISBLANK(ВВОД!$E$10),"не заполнен",CONCATENATE("8",ВВОД!$E$10))</f>
        <v>не заполнен</v>
      </c>
      <c r="C14" s="19"/>
      <c r="D14" s="19"/>
      <c r="E14" s="234"/>
      <c r="F14" s="231"/>
      <c r="G14" s="232"/>
    </row>
    <row r="15" spans="1:7" ht="17.25" customHeight="1" thickBot="1">
      <c r="A15" s="204" t="s">
        <v>64</v>
      </c>
      <c r="B15" s="205"/>
      <c r="C15" s="222" t="str">
        <f>IF(ISBLANK(ВВОД!$G$11),"не заявлен",ВВОД!$G$11)</f>
        <v>не заявлен</v>
      </c>
      <c r="D15" s="222"/>
      <c r="E15" s="222"/>
      <c r="F15" s="223"/>
      <c r="G15" s="224"/>
    </row>
    <row r="16" spans="1:7" s="21" customFormat="1" ht="40.5" customHeight="1" thickBot="1">
      <c r="A16" s="97" t="s">
        <v>3</v>
      </c>
      <c r="B16" s="98" t="s">
        <v>4</v>
      </c>
      <c r="C16" s="98" t="s">
        <v>5</v>
      </c>
      <c r="D16" s="99" t="s">
        <v>29</v>
      </c>
      <c r="E16" s="98" t="s">
        <v>144</v>
      </c>
      <c r="F16" s="99" t="str">
        <f>CONCATENATE("дата прививки (с ",(TEXT(priv_start,"Д.ММ.ГГ"))," по ",(TEXT(priv_finish,"Д.ММ.ГГ")),")")</f>
        <v>дата прививки (с 17.02.18 по 17.01.19)</v>
      </c>
      <c r="G16" s="100" t="s">
        <v>113</v>
      </c>
    </row>
    <row r="17" spans="1:7" s="5" customFormat="1" ht="30.75" customHeight="1">
      <c r="A17" s="101" t="str">
        <f>IF(ISBLANK(ВВОД!A15),"---",ВВОД!A15)</f>
        <v>---</v>
      </c>
      <c r="B17" s="102" t="str">
        <f>IF(ISBLANK(ВВОД!B15),"---",ВВОД!B15)</f>
        <v>---</v>
      </c>
      <c r="C17" s="102" t="str">
        <f>IF(ISBLANK(ВВОД!C15),"---",ВВОД!C15)</f>
        <v>---</v>
      </c>
      <c r="D17" s="103" t="str">
        <f>IF(ISBLANK(ВВОД!D15),"---",ВВОД!D15)</f>
        <v>---</v>
      </c>
      <c r="E17" s="104" t="str">
        <f>IF(ISBLANK(ВВОД!G15),"",ВВОД!G15)</f>
        <v>-</v>
      </c>
      <c r="F17" s="103" t="str">
        <f>IF(ISBLANK(ВВОД!H15),"---",ВВОД!H15)</f>
        <v>---</v>
      </c>
      <c r="G17" s="105" t="str">
        <f>IF(OR(ВВОД!K15="допущена",ВВОД!K15="допущен",ВВОД!K15="не допущен по возрасту",ВВОД!K15="не допущена по возрасту"),ВВОД!K15,IF(ISBLANK(ВВОД!A15),"---","Проверьте дату прививки"))</f>
        <v>---</v>
      </c>
    </row>
    <row r="18" spans="1:7" s="5" customFormat="1" ht="30.75" customHeight="1">
      <c r="A18" s="90" t="str">
        <f>IF(ISBLANK(ВВОД!A16),"---",ВВОД!A16)</f>
        <v>---</v>
      </c>
      <c r="B18" s="87" t="str">
        <f>IF(ISBLANK(ВВОД!B16),"---",ВВОД!B16)</f>
        <v>---</v>
      </c>
      <c r="C18" s="87" t="str">
        <f>IF(ISBLANK(ВВОД!C16),"---",ВВОД!C16)</f>
        <v>---</v>
      </c>
      <c r="D18" s="88" t="str">
        <f>IF(ISBLANK(ВВОД!D16),"---",ВВОД!D16)</f>
        <v>---</v>
      </c>
      <c r="E18" s="89" t="str">
        <f>IF(ISBLANK(ВВОД!G16),"",ВВОД!G16)</f>
        <v>-</v>
      </c>
      <c r="F18" s="88" t="str">
        <f>IF(ISBLANK(ВВОД!H16),"---",ВВОД!H16)</f>
        <v>---</v>
      </c>
      <c r="G18" s="91" t="str">
        <f>IF(OR(ВВОД!K16="допущена",ВВОД!K16="допущен",ВВОД!K16="не допущен по возрасту",ВВОД!K16="не допущена по возрасту"),ВВОД!K16,IF(ISBLANK(ВВОД!A16),"---","Проверьте дату прививки"))</f>
        <v>---</v>
      </c>
    </row>
    <row r="19" spans="1:7" s="5" customFormat="1" ht="30.75" customHeight="1">
      <c r="A19" s="90" t="str">
        <f>IF(ISBLANK(ВВОД!A17),"---",ВВОД!A17)</f>
        <v>---</v>
      </c>
      <c r="B19" s="87" t="str">
        <f>IF(ISBLANK(ВВОД!B17),"---",ВВОД!B17)</f>
        <v>---</v>
      </c>
      <c r="C19" s="87" t="str">
        <f>IF(ISBLANK(ВВОД!C17),"---",ВВОД!C17)</f>
        <v>---</v>
      </c>
      <c r="D19" s="88" t="str">
        <f>IF(ISBLANK(ВВОД!D17),"---",ВВОД!D17)</f>
        <v>---</v>
      </c>
      <c r="E19" s="89" t="str">
        <f>IF(ISBLANK(ВВОД!G17),"",ВВОД!G17)</f>
        <v>-</v>
      </c>
      <c r="F19" s="88" t="str">
        <f>IF(ISBLANK(ВВОД!H17),"---",ВВОД!H17)</f>
        <v>---</v>
      </c>
      <c r="G19" s="91" t="str">
        <f>IF(OR(ВВОД!K17="допущена",ВВОД!K17="допущен",ВВОД!K17="не допущен по возрасту",ВВОД!K17="не допущена по возрасту"),ВВОД!K17,IF(ISBLANK(ВВОД!A17),"---","Проверьте дату прививки"))</f>
        <v>---</v>
      </c>
    </row>
    <row r="20" spans="1:7" s="5" customFormat="1" ht="30.75" customHeight="1">
      <c r="A20" s="90" t="str">
        <f>IF(ISBLANK(ВВОД!A18),"---",ВВОД!A18)</f>
        <v>---</v>
      </c>
      <c r="B20" s="87" t="str">
        <f>IF(ISBLANK(ВВОД!B18),"---",ВВОД!B18)</f>
        <v>---</v>
      </c>
      <c r="C20" s="87" t="str">
        <f>IF(ISBLANK(ВВОД!C18),"---",ВВОД!C18)</f>
        <v>---</v>
      </c>
      <c r="D20" s="88" t="str">
        <f>IF(ISBLANK(ВВОД!D18),"---",ВВОД!D18)</f>
        <v>---</v>
      </c>
      <c r="E20" s="89" t="str">
        <f>IF(ISBLANK(ВВОД!G18),"",ВВОД!G18)</f>
        <v>-</v>
      </c>
      <c r="F20" s="88" t="str">
        <f>IF(ISBLANK(ВВОД!H18),"---",ВВОД!H18)</f>
        <v>---</v>
      </c>
      <c r="G20" s="91" t="str">
        <f>IF(OR(ВВОД!K18="допущена",ВВОД!K18="допущен",ВВОД!K18="не допущен по возрасту",ВВОД!K18="не допущена по возрасту"),ВВОД!K18,IF(ISBLANK(ВВОД!A18),"---","Проверьте дату прививки"))</f>
        <v>---</v>
      </c>
    </row>
    <row r="21" spans="1:7" s="5" customFormat="1" ht="30.75" customHeight="1">
      <c r="A21" s="90" t="str">
        <f>IF(ISBLANK(ВВОД!A19),"---",ВВОД!A19)</f>
        <v>---</v>
      </c>
      <c r="B21" s="87" t="str">
        <f>IF(ISBLANK(ВВОД!B19),"---",ВВОД!B19)</f>
        <v>---</v>
      </c>
      <c r="C21" s="87" t="str">
        <f>IF(ISBLANK(ВВОД!C19),"---",ВВОД!C19)</f>
        <v>---</v>
      </c>
      <c r="D21" s="88" t="str">
        <f>IF(ISBLANK(ВВОД!D19),"---",ВВОД!D19)</f>
        <v>---</v>
      </c>
      <c r="E21" s="89" t="str">
        <f>IF(ISBLANK(ВВОД!G19),"",ВВОД!G19)</f>
        <v>-</v>
      </c>
      <c r="F21" s="88" t="str">
        <f>IF(ISBLANK(ВВОД!H19),"---",ВВОД!H19)</f>
        <v>---</v>
      </c>
      <c r="G21" s="91" t="str">
        <f>IF(OR(ВВОД!K19="допущена",ВВОД!K19="допущен",ВВОД!K19="не допущен по возрасту",ВВОД!K19="не допущена по возрасту"),ВВОД!K19,IF(ISBLANK(ВВОД!A19),"---","Проверьте дату прививки"))</f>
        <v>---</v>
      </c>
    </row>
    <row r="22" spans="1:7" s="5" customFormat="1" ht="30.75" customHeight="1">
      <c r="A22" s="90" t="str">
        <f>IF(ISBLANK(ВВОД!A20),"---",ВВОД!A20)</f>
        <v>---</v>
      </c>
      <c r="B22" s="87" t="str">
        <f>IF(ISBLANK(ВВОД!B20),"---",ВВОД!B20)</f>
        <v>---</v>
      </c>
      <c r="C22" s="87" t="str">
        <f>IF(ISBLANK(ВВОД!C20),"---",ВВОД!C20)</f>
        <v>---</v>
      </c>
      <c r="D22" s="88" t="str">
        <f>IF(ISBLANK(ВВОД!D20),"---",ВВОД!D20)</f>
        <v>---</v>
      </c>
      <c r="E22" s="89" t="str">
        <f>IF(ISBLANK(ВВОД!G20),"",ВВОД!G20)</f>
        <v>-</v>
      </c>
      <c r="F22" s="88" t="str">
        <f>IF(ISBLANK(ВВОД!H20),"---",ВВОД!H20)</f>
        <v>---</v>
      </c>
      <c r="G22" s="91" t="str">
        <f>IF(OR(ВВОД!K20="допущена",ВВОД!K20="допущен",ВВОД!K20="не допущен по возрасту",ВВОД!K20="не допущена по возрасту"),ВВОД!K20,IF(ISBLANK(ВВОД!A20),"---","Проверьте дату прививки"))</f>
        <v>---</v>
      </c>
    </row>
    <row r="23" spans="1:7" s="5" customFormat="1" ht="30.75" customHeight="1">
      <c r="A23" s="90" t="str">
        <f>IF(ISBLANK(ВВОД!A21),"---",ВВОД!A21)</f>
        <v>---</v>
      </c>
      <c r="B23" s="87" t="str">
        <f>IF(ISBLANK(ВВОД!B21),"---",ВВОД!B21)</f>
        <v>---</v>
      </c>
      <c r="C23" s="87" t="str">
        <f>IF(ISBLANK(ВВОД!C21),"---",ВВОД!C21)</f>
        <v>---</v>
      </c>
      <c r="D23" s="88" t="str">
        <f>IF(ISBLANK(ВВОД!D21),"---",ВВОД!D21)</f>
        <v>---</v>
      </c>
      <c r="E23" s="89" t="str">
        <f>IF(ISBLANK(ВВОД!G21),"",ВВОД!G21)</f>
        <v>-</v>
      </c>
      <c r="F23" s="88" t="str">
        <f>IF(ISBLANK(ВВОД!H21),"---",ВВОД!H21)</f>
        <v>---</v>
      </c>
      <c r="G23" s="91" t="str">
        <f>IF(OR(ВВОД!K21="допущена",ВВОД!K21="допущен",ВВОД!K21="не допущен по возрасту",ВВОД!K21="не допущена по возрасту"),ВВОД!K21,IF(ISBLANK(ВВОД!A21),"---","Проверьте дату прививки"))</f>
        <v>---</v>
      </c>
    </row>
    <row r="24" spans="1:7" s="5" customFormat="1" ht="30.75" customHeight="1" thickBot="1">
      <c r="A24" s="92" t="str">
        <f>IF(ISBLANK(ВВОД!A22),"---",ВВОД!A22)</f>
        <v>---</v>
      </c>
      <c r="B24" s="93" t="str">
        <f>IF(ISBLANK(ВВОД!B22),"---",ВВОД!B22)</f>
        <v>---</v>
      </c>
      <c r="C24" s="93" t="str">
        <f>IF(ISBLANK(ВВОД!C22),"---",ВВОД!C22)</f>
        <v>---</v>
      </c>
      <c r="D24" s="94" t="str">
        <f>IF(ISBLANK(ВВОД!D22),"---",ВВОД!D22)</f>
        <v>---</v>
      </c>
      <c r="E24" s="95" t="str">
        <f>IF(ISBLANK(ВВОД!G22),"",ВВОД!G22)</f>
        <v>-</v>
      </c>
      <c r="F24" s="94" t="str">
        <f>IF(ISBLANK(ВВОД!H22),"---",ВВОД!H22)</f>
        <v>---</v>
      </c>
      <c r="G24" s="96" t="str">
        <f>IF(OR(ВВОД!K22="допущена",ВВОД!K22="допущен",ВВОД!K22="не допущен по возрасту",ВВОД!K22="не допущена по возрасту"),ВВОД!K22,IF(ISBLANK(ВВОД!A22),"---","Проверьте дату прививки"))</f>
        <v>---</v>
      </c>
    </row>
    <row r="25" spans="1:7" s="5" customFormat="1" ht="24.75" customHeight="1" thickBot="1">
      <c r="A25" s="241" t="s">
        <v>107</v>
      </c>
      <c r="B25" s="140" t="s">
        <v>110</v>
      </c>
      <c r="C25" s="141"/>
      <c r="D25" s="141"/>
      <c r="E25" s="141"/>
      <c r="F25" s="141"/>
      <c r="G25" s="142"/>
    </row>
    <row r="26" spans="1:7" s="5" customFormat="1" ht="24.75" customHeight="1" thickBot="1">
      <c r="A26" s="241"/>
      <c r="B26" s="136" t="s">
        <v>109</v>
      </c>
      <c r="C26" s="217" t="s">
        <v>56</v>
      </c>
      <c r="D26" s="218"/>
      <c r="E26" s="137"/>
      <c r="F26" s="138" t="s">
        <v>57</v>
      </c>
      <c r="G26" s="139"/>
    </row>
    <row r="27" spans="1:7" s="6" customFormat="1" ht="24.75" customHeight="1" thickBot="1">
      <c r="A27" s="242"/>
      <c r="B27" s="136" t="s">
        <v>108</v>
      </c>
      <c r="C27" s="217" t="s">
        <v>56</v>
      </c>
      <c r="D27" s="218"/>
      <c r="E27" s="137"/>
      <c r="F27" s="138" t="s">
        <v>57</v>
      </c>
      <c r="G27" s="139"/>
    </row>
    <row r="28" spans="1:7" s="6" customFormat="1" ht="17.25" customHeight="1">
      <c r="A28" s="214" t="s">
        <v>111</v>
      </c>
      <c r="B28" s="215"/>
      <c r="C28" s="215"/>
      <c r="D28" s="215"/>
      <c r="E28" s="215"/>
      <c r="F28" s="215"/>
      <c r="G28" s="216"/>
    </row>
    <row r="29" spans="1:7" s="6" customFormat="1" ht="17.25" customHeight="1">
      <c r="A29" s="235" t="s">
        <v>150</v>
      </c>
      <c r="B29" s="236"/>
      <c r="C29" s="236"/>
      <c r="D29" s="236"/>
      <c r="E29" s="236"/>
      <c r="F29" s="236"/>
      <c r="G29" s="237"/>
    </row>
    <row r="30" spans="1:7" s="22" customFormat="1" ht="46.5" customHeight="1">
      <c r="A30" s="238" t="s">
        <v>151</v>
      </c>
      <c r="B30" s="239"/>
      <c r="C30" s="239"/>
      <c r="D30" s="239"/>
      <c r="E30" s="239"/>
      <c r="F30" s="239"/>
      <c r="G30" s="240"/>
    </row>
    <row r="31" spans="1:7" s="22" customFormat="1" ht="45.75" customHeight="1">
      <c r="A31" s="238" t="s">
        <v>152</v>
      </c>
      <c r="B31" s="239"/>
      <c r="C31" s="239"/>
      <c r="D31" s="239"/>
      <c r="E31" s="239"/>
      <c r="F31" s="239"/>
      <c r="G31" s="240"/>
    </row>
    <row r="32" spans="1:7" s="22" customFormat="1" ht="45.75" customHeight="1">
      <c r="A32" s="238" t="s">
        <v>153</v>
      </c>
      <c r="B32" s="239"/>
      <c r="C32" s="239"/>
      <c r="D32" s="239"/>
      <c r="E32" s="239"/>
      <c r="F32" s="239"/>
      <c r="G32" s="240"/>
    </row>
    <row r="33" spans="1:7" s="22" customFormat="1" ht="38.25" customHeight="1">
      <c r="A33" s="238" t="s">
        <v>154</v>
      </c>
      <c r="B33" s="239"/>
      <c r="C33" s="239"/>
      <c r="D33" s="239"/>
      <c r="E33" s="239"/>
      <c r="F33" s="239"/>
      <c r="G33" s="240"/>
    </row>
    <row r="34" spans="1:7" s="22" customFormat="1" ht="11.25">
      <c r="A34" s="39"/>
      <c r="B34" s="23"/>
      <c r="C34" s="23"/>
      <c r="D34" s="23"/>
      <c r="E34" s="24"/>
      <c r="F34" s="24"/>
      <c r="G34" s="40"/>
    </row>
    <row r="35" spans="1:7" s="22" customFormat="1" ht="19.5" customHeight="1">
      <c r="A35" s="210" t="s">
        <v>30</v>
      </c>
      <c r="B35" s="211"/>
      <c r="C35" s="208" t="str">
        <f>CONCATENATE(ВВОД!B6," ",ВВОД!B7," ",ВВОД!B8)</f>
        <v>  </v>
      </c>
      <c r="D35" s="208"/>
      <c r="E35" s="208"/>
      <c r="F35" s="208"/>
      <c r="G35" s="209"/>
    </row>
    <row r="36" spans="1:7" ht="15" customHeight="1">
      <c r="A36" s="41"/>
      <c r="B36" s="25"/>
      <c r="C36" s="212" t="s">
        <v>31</v>
      </c>
      <c r="D36" s="212"/>
      <c r="E36" s="212"/>
      <c r="F36" s="212"/>
      <c r="G36" s="213"/>
    </row>
    <row r="37" spans="1:7" ht="19.5" customHeight="1">
      <c r="A37" s="42"/>
      <c r="B37" s="9"/>
      <c r="C37" s="19"/>
      <c r="D37" s="26" t="s">
        <v>32</v>
      </c>
      <c r="E37" s="206" t="s">
        <v>164</v>
      </c>
      <c r="F37" s="206"/>
      <c r="G37" s="207"/>
    </row>
    <row r="38" spans="1:7" ht="20.25" thickBot="1">
      <c r="A38" s="43"/>
      <c r="B38" s="44"/>
      <c r="C38" s="44"/>
      <c r="D38" s="44"/>
      <c r="E38" s="44"/>
      <c r="F38" s="44"/>
      <c r="G38" s="81" t="s">
        <v>65</v>
      </c>
    </row>
    <row r="40" s="19" customFormat="1" ht="19.5"/>
    <row r="41" spans="1:7" s="19" customFormat="1" ht="78.75" customHeight="1">
      <c r="A41" s="31"/>
      <c r="B41" s="31"/>
      <c r="C41" s="31"/>
      <c r="D41" s="31"/>
      <c r="E41" s="31"/>
      <c r="F41" s="31"/>
      <c r="G41" s="31"/>
    </row>
  </sheetData>
  <sheetProtection password="EA80" sheet="1"/>
  <mergeCells count="32">
    <mergeCell ref="A31:G31"/>
    <mergeCell ref="A32:G32"/>
    <mergeCell ref="A33:G33"/>
    <mergeCell ref="A25:A27"/>
    <mergeCell ref="C9:D9"/>
    <mergeCell ref="C11:D11"/>
    <mergeCell ref="C12:D12"/>
    <mergeCell ref="C15:G15"/>
    <mergeCell ref="F8:G9"/>
    <mergeCell ref="F13:G14"/>
    <mergeCell ref="C10:D10"/>
    <mergeCell ref="E13:E14"/>
    <mergeCell ref="A15:B15"/>
    <mergeCell ref="E37:G37"/>
    <mergeCell ref="C35:G35"/>
    <mergeCell ref="A35:B35"/>
    <mergeCell ref="C36:G36"/>
    <mergeCell ref="A28:G28"/>
    <mergeCell ref="C26:D26"/>
    <mergeCell ref="C27:D27"/>
    <mergeCell ref="A29:G29"/>
    <mergeCell ref="A30:G30"/>
    <mergeCell ref="I3:I4"/>
    <mergeCell ref="H3:H4"/>
    <mergeCell ref="C2:G2"/>
    <mergeCell ref="C1:G1"/>
    <mergeCell ref="C6:G6"/>
    <mergeCell ref="E8:E9"/>
    <mergeCell ref="C3:G4"/>
    <mergeCell ref="C5:D5"/>
    <mergeCell ref="F5:G5"/>
    <mergeCell ref="C8:D8"/>
  </mergeCells>
  <printOptions horizontalCentered="1"/>
  <pageMargins left="0.4330708661417323" right="0.2362204724409449" top="0.31496062992125984" bottom="0.1968503937007874" header="0.2755905511811024" footer="0.2755905511811024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7"/>
  <sheetViews>
    <sheetView zoomScalePageLayoutView="0" workbookViewId="0" topLeftCell="A1">
      <selection activeCell="C1" sqref="C1"/>
    </sheetView>
  </sheetViews>
  <sheetFormatPr defaultColWidth="9.00390625" defaultRowHeight="12.75"/>
  <cols>
    <col min="2" max="2" width="30.875" style="0" customWidth="1"/>
    <col min="3" max="3" width="61.375" style="0" customWidth="1"/>
    <col min="4" max="4" width="10.125" style="0" customWidth="1"/>
  </cols>
  <sheetData>
    <row r="1" spans="2:3" ht="12.75">
      <c r="B1" t="s">
        <v>78</v>
      </c>
      <c r="C1" t="s">
        <v>139</v>
      </c>
    </row>
    <row r="2" spans="2:3" ht="12.75">
      <c r="B2" t="s">
        <v>79</v>
      </c>
      <c r="C2" t="s">
        <v>155</v>
      </c>
    </row>
    <row r="3" spans="2:3" ht="12.75">
      <c r="B3" t="s">
        <v>80</v>
      </c>
      <c r="C3" s="115">
        <v>43513</v>
      </c>
    </row>
    <row r="4" spans="2:3" ht="12.75">
      <c r="B4" t="s">
        <v>81</v>
      </c>
      <c r="C4" t="s">
        <v>138</v>
      </c>
    </row>
    <row r="5" spans="2:3" ht="12.75">
      <c r="B5" t="s">
        <v>131</v>
      </c>
      <c r="C5" t="s">
        <v>140</v>
      </c>
    </row>
    <row r="6" spans="2:3" ht="12.75">
      <c r="B6" t="s">
        <v>132</v>
      </c>
      <c r="C6" t="s">
        <v>141</v>
      </c>
    </row>
    <row r="7" spans="2:3" ht="12.75">
      <c r="B7" t="s">
        <v>82</v>
      </c>
      <c r="C7" t="s">
        <v>142</v>
      </c>
    </row>
    <row r="9" spans="2:3" ht="12.75">
      <c r="B9" t="s">
        <v>83</v>
      </c>
      <c r="C9" t="s">
        <v>133</v>
      </c>
    </row>
    <row r="10" spans="2:4" ht="12.75">
      <c r="B10" t="s">
        <v>147</v>
      </c>
      <c r="C10" s="115">
        <v>43056</v>
      </c>
      <c r="D10" s="160">
        <f>_XLL.ДАТАМЕС(data,-15)</f>
        <v>43056</v>
      </c>
    </row>
    <row r="11" spans="2:4" ht="12.75">
      <c r="B11" t="s">
        <v>146</v>
      </c>
      <c r="C11" s="115">
        <v>43148</v>
      </c>
      <c r="D11" s="160">
        <f>_XLL.ДАТАМЕС(data,-12)</f>
        <v>43148</v>
      </c>
    </row>
    <row r="12" spans="2:4" ht="12.75">
      <c r="B12" t="s">
        <v>85</v>
      </c>
      <c r="C12" s="115">
        <v>43482</v>
      </c>
      <c r="D12" s="160">
        <f>_XLL.ДАТАМЕС(data,-1)</f>
        <v>43482</v>
      </c>
    </row>
    <row r="13" spans="2:4" ht="12.75">
      <c r="B13" t="s">
        <v>84</v>
      </c>
      <c r="C13" s="115">
        <v>43148</v>
      </c>
      <c r="D13" s="160">
        <f>_XLL.ДАТАМЕС(data,-12)</f>
        <v>43148</v>
      </c>
    </row>
    <row r="15" spans="2:3" ht="24.75" customHeight="1">
      <c r="B15" s="145" t="s">
        <v>143</v>
      </c>
      <c r="C15" s="143">
        <v>1</v>
      </c>
    </row>
    <row r="17" ht="12.75">
      <c r="B17" s="144"/>
    </row>
  </sheetData>
  <sheetProtection password="EA80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d_arkhipov</dc:creator>
  <cp:keywords/>
  <dc:description/>
  <cp:lastModifiedBy>d_arkhipov</cp:lastModifiedBy>
  <cp:lastPrinted>2019-01-16T01:41:11Z</cp:lastPrinted>
  <dcterms:created xsi:type="dcterms:W3CDTF">2013-08-26T15:51:57Z</dcterms:created>
  <dcterms:modified xsi:type="dcterms:W3CDTF">2019-01-16T01:44:08Z</dcterms:modified>
  <cp:category/>
  <cp:version/>
  <cp:contentType/>
  <cp:contentStatus/>
</cp:coreProperties>
</file>